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filterPrivacy="1"/>
  <xr:revisionPtr revIDLastSave="0" documentId="8_{F9B4B659-FD0F-294E-BD4E-C6B3D82226D0}" xr6:coauthVersionLast="47" xr6:coauthVersionMax="47" xr10:uidLastSave="{00000000-0000-0000-0000-000000000000}"/>
  <bookViews>
    <workbookView xWindow="8560" yWindow="10420" windowWidth="26840" windowHeight="13720" xr2:uid="{9F8FE51A-FD18-4894-B438-5B83E2A6BF00}"/>
  </bookViews>
  <sheets>
    <sheet name="Planning semaine 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4" i="1"/>
  <c r="G8" i="1" l="1"/>
  <c r="G16" i="1"/>
  <c r="K13" i="1"/>
  <c r="K12" i="1"/>
  <c r="H12" i="1" s="1"/>
  <c r="K11" i="1"/>
  <c r="G11" i="1" s="1"/>
  <c r="K10" i="1"/>
  <c r="G10" i="1" s="1"/>
  <c r="K9" i="1"/>
  <c r="G9" i="1" s="1"/>
  <c r="K5" i="1"/>
  <c r="J5" i="1"/>
  <c r="I5" i="1"/>
  <c r="H5" i="1"/>
  <c r="B8" i="1"/>
  <c r="B9" i="1" s="1"/>
  <c r="B10" i="1" s="1"/>
  <c r="B11" i="1" s="1"/>
  <c r="B12" i="1" s="1"/>
  <c r="B13" i="1" s="1"/>
  <c r="B14" i="1" s="1"/>
  <c r="J14" i="1" s="1"/>
  <c r="H8" i="1" l="1"/>
  <c r="G12" i="1"/>
  <c r="J13" i="1"/>
  <c r="J12" i="1"/>
  <c r="J11" i="1"/>
  <c r="J10" i="1"/>
  <c r="J9" i="1"/>
  <c r="J8" i="1"/>
  <c r="K15" i="1"/>
  <c r="G13" i="1" l="1"/>
  <c r="G15" i="1" s="1"/>
  <c r="J15" i="1"/>
  <c r="J16" i="1" s="1"/>
  <c r="H9" i="1" l="1"/>
  <c r="I9" i="1" l="1"/>
  <c r="H10" i="1"/>
  <c r="I10" i="1" s="1"/>
  <c r="I8" i="1"/>
  <c r="H11" i="1" l="1"/>
  <c r="I11" i="1" s="1"/>
  <c r="H13" i="1" l="1"/>
  <c r="I13" i="1" s="1"/>
  <c r="H15" i="1" l="1"/>
  <c r="H16" i="1" s="1"/>
  <c r="I12" i="1"/>
  <c r="I15" i="1" s="1"/>
  <c r="I16" i="1" l="1"/>
  <c r="K16" i="1" s="1"/>
</calcChain>
</file>

<file path=xl/sharedStrings.xml><?xml version="1.0" encoding="utf-8"?>
<sst xmlns="http://schemas.openxmlformats.org/spreadsheetml/2006/main" count="24" uniqueCount="22">
  <si>
    <t>PLANNING DE LA SEMAINE</t>
  </si>
  <si>
    <t>Date du jour</t>
  </si>
  <si>
    <t>Nom et prénom</t>
  </si>
  <si>
    <t>Salaire brut</t>
  </si>
  <si>
    <t>N° semaine</t>
  </si>
  <si>
    <t>Jour</t>
  </si>
  <si>
    <t>Total heures travaillées</t>
  </si>
  <si>
    <t>Heures supp. 100%
Dimanche &amp; Férié</t>
  </si>
  <si>
    <t>Heures supp. 25%</t>
  </si>
  <si>
    <t>Heures normales</t>
  </si>
  <si>
    <t>Total
Heures travaillées</t>
  </si>
  <si>
    <t>Heures supp. 50%</t>
  </si>
  <si>
    <t>HS brut  25%</t>
  </si>
  <si>
    <t>HS brut 50%</t>
  </si>
  <si>
    <t>HS brut 100%</t>
  </si>
  <si>
    <t>Contrat</t>
  </si>
  <si>
    <t>Salaire &amp; HS brut €</t>
  </si>
  <si>
    <t>Début pause</t>
  </si>
  <si>
    <t>Fin pause</t>
  </si>
  <si>
    <t>Embauche</t>
  </si>
  <si>
    <t>Débauche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</si>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</sst>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dd\ dd/mm/yyyy"/>
    <numFmt numFmtId="166" formatCode="[h]:mm"/>
  </numFmts>
  <fonts count="6" x14ac:knownFonts="1">
    <font>
      <sz val="11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4"/>
      <color rgb="FFFFFFFF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0E6F5"/>
        <bgColor rgb="FF000000"/>
      </patternFill>
    </fill>
    <fill>
      <patternFill patternType="solid">
        <fgColor theme="3" tint="0.249977111117893"/>
        <bgColor rgb="FF0000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166" fontId="5" fillId="2" borderId="9" xfId="0" applyNumberFormat="1" applyFont="1" applyFill="1" applyBorder="1" applyAlignment="1">
      <alignment horizontal="center" vertical="center" wrapText="1"/>
    </xf>
    <xf numFmtId="20" fontId="5" fillId="2" borderId="11" xfId="0" applyNumberFormat="1" applyFont="1" applyFill="1" applyBorder="1" applyAlignment="1">
      <alignment horizontal="center" vertical="center" wrapText="1"/>
    </xf>
    <xf numFmtId="20" fontId="5" fillId="2" borderId="12" xfId="0" applyNumberFormat="1" applyFont="1" applyFill="1" applyBorder="1" applyAlignment="1">
      <alignment horizontal="center" vertical="center" wrapText="1"/>
    </xf>
    <xf numFmtId="20" fontId="5" fillId="2" borderId="14" xfId="0" applyNumberFormat="1" applyFont="1" applyFill="1" applyBorder="1" applyAlignment="1">
      <alignment horizontal="center" vertical="center" wrapText="1"/>
    </xf>
    <xf numFmtId="20" fontId="5" fillId="2" borderId="15" xfId="0" applyNumberFormat="1" applyFont="1" applyFill="1" applyBorder="1" applyAlignment="1">
      <alignment horizontal="center" vertical="center" wrapText="1"/>
    </xf>
    <xf numFmtId="20" fontId="5" fillId="2" borderId="16" xfId="0" applyNumberFormat="1" applyFont="1" applyFill="1" applyBorder="1" applyAlignment="1">
      <alignment horizontal="center" vertical="center" wrapText="1"/>
    </xf>
    <xf numFmtId="20" fontId="5" fillId="2" borderId="17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right" vertical="center" wrapText="1"/>
    </xf>
    <xf numFmtId="165" fontId="4" fillId="3" borderId="10" xfId="0" applyNumberFormat="1" applyFont="1" applyFill="1" applyBorder="1" applyAlignment="1">
      <alignment horizontal="right" vertical="center" wrapText="1"/>
    </xf>
    <xf numFmtId="166" fontId="4" fillId="3" borderId="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2" xfId="0" applyFont="1" applyFill="1" applyBorder="1" applyAlignment="1">
      <alignment horizontal="centerContinuous" vertical="center" wrapText="1"/>
    </xf>
    <xf numFmtId="0" fontId="2" fillId="6" borderId="3" xfId="0" applyFont="1" applyFill="1" applyBorder="1" applyAlignment="1">
      <alignment horizontal="centerContinuous" vertical="center" wrapText="1"/>
    </xf>
    <xf numFmtId="0" fontId="2" fillId="6" borderId="4" xfId="0" applyFont="1" applyFill="1" applyBorder="1" applyAlignment="1">
      <alignment horizontal="centerContinuous" vertical="center" wrapText="1"/>
    </xf>
    <xf numFmtId="166" fontId="4" fillId="7" borderId="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Continuous" vertical="center" wrapText="1"/>
    </xf>
    <xf numFmtId="0" fontId="3" fillId="4" borderId="2" xfId="0" applyFont="1" applyFill="1" applyBorder="1" applyAlignment="1">
      <alignment horizontal="centerContinuous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8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E6F5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4AC-A502-45BB-806C-0772449AB16C}">
  <dimension ref="B1:K16"/>
  <sheetViews>
    <sheetView tabSelected="1" topLeftCell="A4" workbookViewId="0">
      <selection activeCell="F14" sqref="F14"/>
    </sheetView>
  </sheetViews>
  <sheetFormatPr baseColWidth="10" defaultColWidth="12.5" defaultRowHeight="16" x14ac:dyDescent="0.2"/>
  <cols>
    <col min="1" max="1" width="4.5" style="1" customWidth="1"/>
    <col min="2" max="2" width="20" style="1" bestFit="1" customWidth="1"/>
    <col min="3" max="3" width="16.6640625" style="1" bestFit="1" customWidth="1"/>
    <col min="4" max="4" width="13.33203125" style="1" bestFit="1" customWidth="1"/>
    <col min="5" max="5" width="13.33203125" style="1" customWidth="1"/>
    <col min="6" max="6" width="16.6640625" style="1" customWidth="1"/>
    <col min="7" max="11" width="18.5" style="1" customWidth="1"/>
    <col min="12" max="12" width="4.5" style="1" customWidth="1"/>
    <col min="13" max="16384" width="12.5" style="1"/>
  </cols>
  <sheetData>
    <row r="1" spans="2:11" ht="17" thickBot="1" x14ac:dyDescent="0.25"/>
    <row r="2" spans="2:11" ht="34.5" customHeight="1" thickBot="1" x14ac:dyDescent="0.25">
      <c r="B2" s="27" t="s">
        <v>0</v>
      </c>
      <c r="C2" s="28"/>
      <c r="D2" s="28"/>
      <c r="E2" s="28"/>
      <c r="F2" s="28"/>
      <c r="G2" s="28"/>
      <c r="H2" s="29"/>
      <c r="I2" s="29"/>
      <c r="J2" s="29"/>
      <c r="K2" s="30"/>
    </row>
    <row r="3" spans="2:11" ht="17" thickBot="1" x14ac:dyDescent="0.25"/>
    <row r="4" spans="2:11" ht="18" thickBot="1" x14ac:dyDescent="0.25">
      <c r="B4" s="26" t="s">
        <v>1</v>
      </c>
      <c r="C4" s="18" t="s">
        <v>2</v>
      </c>
      <c r="D4" s="18" t="s">
        <v>15</v>
      </c>
      <c r="E4" s="18" t="s">
        <v>3</v>
      </c>
      <c r="H4" s="18" t="s">
        <v>12</v>
      </c>
      <c r="I4" s="18" t="s">
        <v>13</v>
      </c>
      <c r="J4" s="18" t="s">
        <v>14</v>
      </c>
      <c r="K4" s="18" t="s">
        <v>4</v>
      </c>
    </row>
    <row r="5" spans="2:11" ht="17" thickBot="1" x14ac:dyDescent="0.25">
      <c r="B5" s="12">
        <v>45390</v>
      </c>
      <c r="C5" s="12"/>
      <c r="D5" s="22">
        <v>1.4583333333333333</v>
      </c>
      <c r="E5" s="34">
        <v>12.91</v>
      </c>
      <c r="H5" s="14">
        <f>$E5*125%</f>
        <v>16.137499999999999</v>
      </c>
      <c r="I5" s="14">
        <f>$E5*150%</f>
        <v>19.365000000000002</v>
      </c>
      <c r="J5" s="14">
        <f>$E5*200%</f>
        <v>25.82</v>
      </c>
      <c r="K5" s="13">
        <f>_xlfn.ISOWEEKNUM($B5)</f>
        <v>15</v>
      </c>
    </row>
    <row r="6" spans="2:11" ht="17" thickBot="1" x14ac:dyDescent="0.25"/>
    <row r="7" spans="2:11" ht="35" thickBot="1" x14ac:dyDescent="0.25">
      <c r="B7" s="19" t="s">
        <v>5</v>
      </c>
      <c r="C7" s="18" t="s">
        <v>19</v>
      </c>
      <c r="D7" s="20" t="s">
        <v>17</v>
      </c>
      <c r="E7" s="21" t="s">
        <v>18</v>
      </c>
      <c r="F7" s="18" t="s">
        <v>20</v>
      </c>
      <c r="G7" s="18" t="s">
        <v>9</v>
      </c>
      <c r="H7" s="18" t="s">
        <v>8</v>
      </c>
      <c r="I7" s="18" t="s">
        <v>11</v>
      </c>
      <c r="J7" s="18" t="s">
        <v>7</v>
      </c>
      <c r="K7" s="18" t="s">
        <v>10</v>
      </c>
    </row>
    <row r="8" spans="2:11" x14ac:dyDescent="0.2">
      <c r="B8" s="15">
        <f>B5</f>
        <v>45390</v>
      </c>
      <c r="C8" s="3">
        <v>0.29166666666666669</v>
      </c>
      <c r="D8" s="4"/>
      <c r="E8" s="5"/>
      <c r="F8" s="3">
        <v>0.70833333333333337</v>
      </c>
      <c r="G8" s="17">
        <f>IF(K8&gt;=7/24,7/24,$K8)</f>
        <v>0.29166666666666669</v>
      </c>
      <c r="H8" s="17">
        <f>IF($K8&lt;=7/24,0/24,IF(($K8-$G8)&gt;8/24,(8/24),($K8-$G8)))</f>
        <v>0.125</v>
      </c>
      <c r="I8" s="31">
        <f>IF($K8&lt;=7/24,0/24,IF(OR($K8-$G8&gt;7/24,$K$15&gt;15/24),$K8-$G8-$H8,9/24))</f>
        <v>0</v>
      </c>
      <c r="J8" s="2" t="str">
        <f t="shared" ref="J8:J13" si="0">IF((WEEKDAY(B8,2)=7),K8,"--")</f>
        <v>--</v>
      </c>
      <c r="K8" s="17">
        <f>IF(OR($C8="",$F8=""),TIME(0,0,0),MOD($F8-$C8-($E8-$D8),1))</f>
        <v>0.41666666666666669</v>
      </c>
    </row>
    <row r="9" spans="2:11" x14ac:dyDescent="0.2">
      <c r="B9" s="16">
        <f>B8+1</f>
        <v>45391</v>
      </c>
      <c r="C9" s="3">
        <v>0.375</v>
      </c>
      <c r="D9" s="4"/>
      <c r="E9" s="5"/>
      <c r="F9" s="3">
        <v>0.79166666666666663</v>
      </c>
      <c r="G9" s="17">
        <f t="shared" ref="G9:G12" si="1">IF(K9&gt;=7/24,7/24,$K9)</f>
        <v>0.29166666666666669</v>
      </c>
      <c r="H9" s="17">
        <f>IF($K9&lt;=7/24,0/24,IF(($K9-$G9+$H8)&gt;8/24,(8/24-$H8),($K9-$G9)))</f>
        <v>0.12499999999999994</v>
      </c>
      <c r="I9" s="31">
        <f>IF($K9&lt;=7/24,0/24,IF(OR($K9-$G9&gt;7/24,$K$15&gt;15/24),$K9-$G9-$H9,9/24))</f>
        <v>0</v>
      </c>
      <c r="J9" s="2" t="str">
        <f t="shared" si="0"/>
        <v>--</v>
      </c>
      <c r="K9" s="17">
        <f t="shared" ref="K9:K13" si="2">IF(OR($C9="",$F9=""),TIME(0,0,0),MOD($F9-$C9-($E9-$D9),1))</f>
        <v>0.41666666666666663</v>
      </c>
    </row>
    <row r="10" spans="2:11" x14ac:dyDescent="0.2">
      <c r="B10" s="16">
        <f t="shared" ref="B10:B14" si="3">B9+1</f>
        <v>45392</v>
      </c>
      <c r="C10" s="3">
        <v>0.375</v>
      </c>
      <c r="D10" s="4"/>
      <c r="E10" s="5"/>
      <c r="F10" s="3">
        <v>0.66666666666666663</v>
      </c>
      <c r="G10" s="17">
        <f t="shared" si="1"/>
        <v>0.29166666666666669</v>
      </c>
      <c r="H10" s="17">
        <f>IF($K10&lt;=7/24,0/24,IF(($K10-$G10+$H8+$H9)&gt;8/24,(8/24-($H8+$H9)),($K10-$G10)))</f>
        <v>0</v>
      </c>
      <c r="I10" s="31">
        <f t="shared" ref="I10:I11" si="4">IF($K10&lt;=7/24,0/24,IF(OR($K10-$G10&gt;7/24,$K$15&gt;15/24),$K10-$G10-$H10,9/24))</f>
        <v>0</v>
      </c>
      <c r="J10" s="2" t="str">
        <f t="shared" si="0"/>
        <v>--</v>
      </c>
      <c r="K10" s="17">
        <f t="shared" si="2"/>
        <v>0.29166666666666663</v>
      </c>
    </row>
    <row r="11" spans="2:11" x14ac:dyDescent="0.2">
      <c r="B11" s="16">
        <f t="shared" si="3"/>
        <v>45393</v>
      </c>
      <c r="C11" s="3">
        <v>0.375</v>
      </c>
      <c r="D11" s="4"/>
      <c r="E11" s="5"/>
      <c r="F11" s="3">
        <v>0.58333333333333337</v>
      </c>
      <c r="G11" s="17">
        <f t="shared" si="1"/>
        <v>0.20833333333333337</v>
      </c>
      <c r="H11" s="17">
        <f>IF($K11&lt;=7/24,0/24,IF(($K11-$G11+$H8+$H9+$H10)&gt;8/24,(8/24-($H8+$H9+$H10)),($K11-$G11)))</f>
        <v>0</v>
      </c>
      <c r="I11" s="31">
        <f t="shared" si="4"/>
        <v>0</v>
      </c>
      <c r="J11" s="2" t="str">
        <f t="shared" si="0"/>
        <v>--</v>
      </c>
      <c r="K11" s="17">
        <f t="shared" si="2"/>
        <v>0.20833333333333337</v>
      </c>
    </row>
    <row r="12" spans="2:11" x14ac:dyDescent="0.2">
      <c r="B12" s="16">
        <f t="shared" si="3"/>
        <v>45394</v>
      </c>
      <c r="C12" s="3">
        <v>0.33333333333333331</v>
      </c>
      <c r="D12" s="4"/>
      <c r="E12" s="5"/>
      <c r="F12" s="3">
        <v>0.58333333333333337</v>
      </c>
      <c r="G12" s="17">
        <f t="shared" si="1"/>
        <v>0.25000000000000006</v>
      </c>
      <c r="H12" s="17">
        <f>IF($K12&lt;=7/24,0/24,IF(($K12-$G12+$H8+$H9+$H10+$H11)&gt;8/24,(8/24-($H8+$H9+$H10+$H11)),($K12-$G12)))</f>
        <v>0</v>
      </c>
      <c r="I12" s="31">
        <f>IF($K12&lt;=7/24,0/24,IF(OR($K12-$G12&gt;7/24,$K$15&gt;15/24),$K12-$G12-$H12,9/24))</f>
        <v>0</v>
      </c>
      <c r="J12" s="2" t="str">
        <f t="shared" si="0"/>
        <v>--</v>
      </c>
      <c r="K12" s="17">
        <f t="shared" si="2"/>
        <v>0.25000000000000006</v>
      </c>
    </row>
    <row r="13" spans="2:11" x14ac:dyDescent="0.2">
      <c r="B13" s="16">
        <f t="shared" si="3"/>
        <v>45395</v>
      </c>
      <c r="C13" s="3">
        <v>0.375</v>
      </c>
      <c r="D13" s="6"/>
      <c r="E13" s="7"/>
      <c r="F13" s="3">
        <v>0.66666666666666663</v>
      </c>
      <c r="G13" s="17">
        <f>IF(G8+G9+G10+G11+G12+K13&lt;=D5,K13,IF((G8+G9+G10+G11+G12)&lt;D5,D5-(G8+G9+G10+G11+G12),0/24))</f>
        <v>0.12499999999999978</v>
      </c>
      <c r="H13" s="17">
        <f>IF($K13+G8+G9+G10+G11+G12&lt;=D5,0/24,IF(($K13-$G13+$H8+$H9+$H10+$H11+$H12)&gt;8/24,(8/24-($H8+$H9+$H10+$H11+$H12)),($K13-$G13)))</f>
        <v>8.333333333333337E-2</v>
      </c>
      <c r="I13" s="31">
        <f>IF($K13+G8+G9+G10+G11+G12+K13&lt;=7/24,0/24,IF(OR($K13-$G13&gt;7/24,$K$15&gt;15/24),$K13-$G13-$H13,9/24))</f>
        <v>8.3333333333333481E-2</v>
      </c>
      <c r="J13" s="2" t="str">
        <f t="shared" si="0"/>
        <v>--</v>
      </c>
      <c r="K13" s="17">
        <f t="shared" si="2"/>
        <v>0.29166666666666663</v>
      </c>
    </row>
    <row r="14" spans="2:11" ht="17" thickBot="1" x14ac:dyDescent="0.25">
      <c r="B14" s="25">
        <f t="shared" si="3"/>
        <v>45396</v>
      </c>
      <c r="C14" s="8">
        <v>0.33333333333333331</v>
      </c>
      <c r="D14" s="9"/>
      <c r="E14" s="10"/>
      <c r="F14" s="11">
        <v>0.75</v>
      </c>
      <c r="G14" s="35" t="s">
        <v>21</v>
      </c>
      <c r="H14" s="35" t="s">
        <v>21</v>
      </c>
      <c r="I14" s="35" t="s">
        <v>21</v>
      </c>
      <c r="J14" s="2">
        <f>IF((WEEKDAY(B14,2)=7),K14,"--")</f>
        <v>0.41666666666666669</v>
      </c>
      <c r="K14" s="17">
        <f>IF(OR($C14="",$F14=""),TIME(0,0,0),MOD($F14-$C14-($E14-$D14),1))</f>
        <v>0.41666666666666669</v>
      </c>
    </row>
    <row r="15" spans="2:11" ht="30" customHeight="1" thickBot="1" x14ac:dyDescent="0.25">
      <c r="E15" s="32" t="s">
        <v>6</v>
      </c>
      <c r="F15" s="33"/>
      <c r="G15" s="23">
        <f>SUM(G8:G13)</f>
        <v>1.4583333333333333</v>
      </c>
      <c r="H15" s="23">
        <f>SUM(H8:H13)</f>
        <v>0.33333333333333331</v>
      </c>
      <c r="I15" s="23">
        <f>SUM(I8:I13)</f>
        <v>8.3333333333333481E-2</v>
      </c>
      <c r="J15" s="23">
        <f>SUM(J8:J14)</f>
        <v>0.41666666666666669</v>
      </c>
      <c r="K15" s="23">
        <f>SUM(K8:K14)</f>
        <v>2.2916666666666665</v>
      </c>
    </row>
    <row r="16" spans="2:11" ht="30" customHeight="1" thickBot="1" x14ac:dyDescent="0.25">
      <c r="E16" s="32" t="s">
        <v>16</v>
      </c>
      <c r="F16" s="33"/>
      <c r="G16" s="24">
        <f>$D$5*24*$E5</f>
        <v>451.85</v>
      </c>
      <c r="H16" s="24">
        <f>H15*24*H5</f>
        <v>129.1</v>
      </c>
      <c r="I16" s="24">
        <f t="shared" ref="I16:J16" si="5">I15*24*I5</f>
        <v>38.730000000000075</v>
      </c>
      <c r="J16" s="24">
        <f t="shared" si="5"/>
        <v>258.2</v>
      </c>
      <c r="K16" s="24">
        <f>G16+H16+I16+J16</f>
        <v>877.88000000000011</v>
      </c>
    </row>
  </sheetData>
  <conditionalFormatting sqref="B8:G8 I8:K8 G9:G13">
    <cfRule type="expression" dxfId="1" priority="1">
      <formula>$J$8&lt;&gt;"--"</formula>
    </cfRule>
  </conditionalFormatting>
  <conditionalFormatting sqref="B14:K14">
    <cfRule type="expression" dxfId="0" priority="4">
      <formula>$K$14&lt;&gt;TIME(0,0,0)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semaine 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2024-04-15T11:22:33Z</dcterms:created>
  <dcterms:modified xsi:type="dcterms:W3CDTF">2024-04-27T17:25:25Z</dcterms:modified>
</cp:coreProperties>
</file>