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20115" windowHeight="8010"/>
  </bookViews>
  <sheets>
    <sheet name="Feuil1" sheetId="1" r:id="rId1"/>
    <sheet name="paramêtre" sheetId="3" r:id="rId2"/>
  </sheets>
  <definedNames>
    <definedName name="Début">paramêtre!$S$1:$S$6</definedName>
    <definedName name="équipe">paramêtre!$R$1:$R$9</definedName>
    <definedName name="feriée">Tableau6[]</definedName>
    <definedName name="fin">paramêtre!$T$1:$T$6</definedName>
    <definedName name="mois">paramêtre!$O$1:$O$12</definedName>
    <definedName name="semaine">paramêtre!#REF!</definedName>
    <definedName name="serge">Feuil1!#REF!</definedName>
  </definedName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1"/>
  <c r="E22"/>
  <c r="E23"/>
  <c r="E24"/>
  <c r="E25"/>
  <c r="E26"/>
  <c r="E27"/>
  <c r="E29"/>
  <c r="E30"/>
  <c r="E31"/>
  <c r="E32"/>
  <c r="E33"/>
  <c r="E34"/>
  <c r="E35"/>
  <c r="E37"/>
  <c r="E38"/>
  <c r="E39"/>
  <c r="E40"/>
  <c r="E41"/>
  <c r="G38"/>
  <c r="G39"/>
  <c r="G40"/>
  <c r="G41"/>
  <c r="G37"/>
  <c r="G30"/>
  <c r="G31"/>
  <c r="G32"/>
  <c r="G33"/>
  <c r="G34"/>
  <c r="G35"/>
  <c r="G29"/>
  <c r="G22"/>
  <c r="G23"/>
  <c r="G24"/>
  <c r="G25"/>
  <c r="G26"/>
  <c r="G27"/>
  <c r="G21"/>
  <c r="G14"/>
  <c r="G15"/>
  <c r="G16"/>
  <c r="G17"/>
  <c r="G18"/>
  <c r="G19"/>
  <c r="G13"/>
  <c r="E6"/>
  <c r="G6"/>
  <c r="E7"/>
  <c r="G7"/>
  <c r="E8"/>
  <c r="G8"/>
  <c r="E9"/>
  <c r="G9"/>
  <c r="E10"/>
  <c r="G10"/>
  <c r="E11"/>
  <c r="G11"/>
  <c r="G5"/>
  <c r="E5"/>
  <c r="O1" i="3" l="1"/>
  <c r="O2" s="1"/>
  <c r="O3" s="1"/>
  <c r="O4" s="1"/>
  <c r="O5" s="1"/>
  <c r="O6" s="1"/>
  <c r="O7" s="1"/>
  <c r="O8" s="1"/>
  <c r="O9" s="1"/>
  <c r="O10" s="1"/>
  <c r="O11" s="1"/>
  <c r="O12" s="1"/>
  <c r="B13"/>
  <c r="C2" i="1" l="1"/>
  <c r="C5" l="1"/>
  <c r="A5" s="1"/>
  <c r="A6" s="1"/>
  <c r="A7" s="1"/>
  <c r="A8" s="1"/>
  <c r="A9" s="1"/>
  <c r="A10" s="1"/>
  <c r="H6"/>
  <c r="H7"/>
  <c r="H8"/>
  <c r="H9"/>
  <c r="H10"/>
  <c r="H11"/>
  <c r="H13"/>
  <c r="H5"/>
  <c r="B4"/>
  <c r="A4" s="1"/>
  <c r="D7" i="3"/>
  <c r="D13" s="1"/>
  <c r="D9"/>
  <c r="D10"/>
  <c r="D14"/>
  <c r="D15"/>
  <c r="D16"/>
  <c r="D17"/>
  <c r="D18"/>
  <c r="D6"/>
  <c r="H12" i="1" l="1"/>
  <c r="K5"/>
  <c r="K13"/>
  <c r="H15"/>
  <c r="H22" s="1"/>
  <c r="H29" s="1"/>
  <c r="I29" s="1"/>
  <c r="H19"/>
  <c r="H26" s="1"/>
  <c r="H33" s="1"/>
  <c r="K40" s="1"/>
  <c r="H14"/>
  <c r="H21" s="1"/>
  <c r="I21" s="1"/>
  <c r="H18"/>
  <c r="H25" s="1"/>
  <c r="H32" s="1"/>
  <c r="H39" s="1"/>
  <c r="I39" s="1"/>
  <c r="H17"/>
  <c r="H24" s="1"/>
  <c r="H31" s="1"/>
  <c r="H38" s="1"/>
  <c r="I38" s="1"/>
  <c r="H16"/>
  <c r="H23" s="1"/>
  <c r="H30" s="1"/>
  <c r="H37" s="1"/>
  <c r="I37" s="1"/>
  <c r="K31"/>
  <c r="I15"/>
  <c r="I9"/>
  <c r="K9"/>
  <c r="I6"/>
  <c r="K6"/>
  <c r="I11"/>
  <c r="K11"/>
  <c r="I7"/>
  <c r="K7"/>
  <c r="I10"/>
  <c r="K10"/>
  <c r="I8"/>
  <c r="K8"/>
  <c r="H27"/>
  <c r="H34" s="1"/>
  <c r="K41" s="1"/>
  <c r="E12"/>
  <c r="I13"/>
  <c r="I5"/>
  <c r="B12"/>
  <c r="D11" i="3"/>
  <c r="D12"/>
  <c r="D8"/>
  <c r="K26" i="1" l="1"/>
  <c r="I19"/>
  <c r="K22"/>
  <c r="K38"/>
  <c r="K16"/>
  <c r="I14"/>
  <c r="K14"/>
  <c r="I25"/>
  <c r="K19"/>
  <c r="I23"/>
  <c r="I33"/>
  <c r="I16"/>
  <c r="I26"/>
  <c r="K33"/>
  <c r="I17"/>
  <c r="K15"/>
  <c r="I24"/>
  <c r="K17"/>
  <c r="I18"/>
  <c r="I22"/>
  <c r="K24"/>
  <c r="I31"/>
  <c r="H20"/>
  <c r="H28"/>
  <c r="J12"/>
  <c r="I12"/>
  <c r="K37"/>
  <c r="K12"/>
  <c r="H35"/>
  <c r="K35" s="1"/>
  <c r="E28"/>
  <c r="E20"/>
  <c r="I30"/>
  <c r="I27"/>
  <c r="I34"/>
  <c r="K29"/>
  <c r="K18"/>
  <c r="K25"/>
  <c r="K27"/>
  <c r="K34"/>
  <c r="I32"/>
  <c r="K21"/>
  <c r="K23"/>
  <c r="K30"/>
  <c r="K32"/>
  <c r="K39"/>
  <c r="A12"/>
  <c r="B20"/>
  <c r="A11"/>
  <c r="C6"/>
  <c r="I28" l="1"/>
  <c r="K20"/>
  <c r="I35"/>
  <c r="K28"/>
  <c r="H36"/>
  <c r="E42" s="1"/>
  <c r="J28"/>
  <c r="E36"/>
  <c r="I20"/>
  <c r="J20"/>
  <c r="K36"/>
  <c r="K42" s="1"/>
  <c r="A20"/>
  <c r="B28"/>
  <c r="C7"/>
  <c r="H42" l="1"/>
  <c r="J42" s="1"/>
  <c r="I36"/>
  <c r="J36"/>
  <c r="C8"/>
  <c r="B36"/>
  <c r="A36" s="1"/>
  <c r="A28"/>
  <c r="I42" l="1"/>
  <c r="C9"/>
  <c r="C10" l="1"/>
  <c r="C11" l="1"/>
  <c r="C13" l="1"/>
  <c r="C14" l="1"/>
  <c r="A13"/>
  <c r="A14" s="1"/>
  <c r="A15" s="1"/>
  <c r="A16" s="1"/>
  <c r="A17" s="1"/>
  <c r="A18" s="1"/>
  <c r="A19" s="1"/>
  <c r="C15" l="1"/>
  <c r="C16" l="1"/>
  <c r="C17" l="1"/>
  <c r="C18" l="1"/>
  <c r="C19" l="1"/>
  <c r="C21" l="1"/>
  <c r="C22" l="1"/>
  <c r="A21"/>
  <c r="A22" s="1"/>
  <c r="A23" s="1"/>
  <c r="A24" s="1"/>
  <c r="A25" s="1"/>
  <c r="A26" s="1"/>
  <c r="A27" s="1"/>
  <c r="C23" l="1"/>
  <c r="C24" l="1"/>
  <c r="C25" l="1"/>
  <c r="C26" l="1"/>
  <c r="C27" l="1"/>
  <c r="C29" l="1"/>
  <c r="A29" l="1"/>
  <c r="A30" s="1"/>
  <c r="A31" s="1"/>
  <c r="A32" s="1"/>
  <c r="A33" s="1"/>
  <c r="A34" s="1"/>
  <c r="A35" s="1"/>
  <c r="C30"/>
  <c r="C31" l="1"/>
  <c r="C32" l="1"/>
  <c r="C33" l="1"/>
  <c r="C34" l="1"/>
  <c r="C35" l="1"/>
  <c r="C37" l="1"/>
  <c r="L37" s="1"/>
  <c r="A37" l="1"/>
  <c r="A38" s="1"/>
  <c r="A39" s="1"/>
  <c r="A40" s="1"/>
  <c r="A41" s="1"/>
  <c r="C38"/>
  <c r="L38" s="1"/>
  <c r="C39" l="1"/>
  <c r="L39" s="1"/>
  <c r="C40" l="1"/>
  <c r="L40" s="1"/>
  <c r="C41" l="1"/>
  <c r="L41" s="1"/>
</calcChain>
</file>

<file path=xl/sharedStrings.xml><?xml version="1.0" encoding="utf-8"?>
<sst xmlns="http://schemas.openxmlformats.org/spreadsheetml/2006/main" count="115" uniqueCount="94">
  <si>
    <t>D2 = (2020 deroulant)</t>
  </si>
  <si>
    <t>C2 = (mois déroulant)</t>
  </si>
  <si>
    <t>=DATE(D2;MOIS("1/"&amp;C2);1)</t>
  </si>
  <si>
    <t>jour de l'an</t>
  </si>
  <si>
    <t>pâques</t>
  </si>
  <si>
    <t>lundi de pâques</t>
  </si>
  <si>
    <t>fête du travail</t>
  </si>
  <si>
    <t>victoire 1945</t>
  </si>
  <si>
    <t>ascention</t>
  </si>
  <si>
    <t>pantecôte</t>
  </si>
  <si>
    <t>lundi de pantecôte</t>
  </si>
  <si>
    <t>fête national</t>
  </si>
  <si>
    <t>assonption</t>
  </si>
  <si>
    <t>toussaint</t>
  </si>
  <si>
    <t>armistice</t>
  </si>
  <si>
    <t>noêl</t>
  </si>
  <si>
    <t>Mois</t>
  </si>
  <si>
    <t>Date</t>
  </si>
  <si>
    <t>Fériée</t>
  </si>
  <si>
    <t>=NB.SI($DI$1:$DJ$14;C5)=1</t>
  </si>
  <si>
    <t>condition jour fériée</t>
  </si>
  <si>
    <t>mois</t>
  </si>
  <si>
    <t>Année</t>
  </si>
  <si>
    <t>Entrée</t>
  </si>
  <si>
    <t>Pause</t>
  </si>
  <si>
    <t>Sortie</t>
  </si>
  <si>
    <t>Nuit</t>
  </si>
  <si>
    <t>Hr/25%</t>
  </si>
  <si>
    <t>Hr/50%</t>
  </si>
  <si>
    <t>T/Hr</t>
  </si>
  <si>
    <t>TOTAL :</t>
  </si>
  <si>
    <t>Jour de l'an</t>
  </si>
  <si>
    <t>Lundi de Pâques</t>
  </si>
  <si>
    <t>Fête du travail</t>
  </si>
  <si>
    <t>Armistice 39/45</t>
  </si>
  <si>
    <t>Ascension</t>
  </si>
  <si>
    <t>Pentecôte</t>
  </si>
  <si>
    <t>Lundi de Pentecôte</t>
  </si>
  <si>
    <t>Fête Nationale</t>
  </si>
  <si>
    <t>Assomption</t>
  </si>
  <si>
    <t>Toussaint</t>
  </si>
  <si>
    <t>Armistice 14/18</t>
  </si>
  <si>
    <t>Noël</t>
  </si>
  <si>
    <t>Pâques</t>
  </si>
  <si>
    <t xml:space="preserve">   =DATE($C$3;1;1)</t>
  </si>
  <si>
    <t xml:space="preserve">   =D7+1</t>
  </si>
  <si>
    <t xml:space="preserve">   =DATE($C$3;5;1)</t>
  </si>
  <si>
    <t xml:space="preserve">   =DATE($C$3;5;8)</t>
  </si>
  <si>
    <t xml:space="preserve">   =DATE($C$3;7;14)</t>
  </si>
  <si>
    <t xml:space="preserve">   =DATE($C$3;8;15)</t>
  </si>
  <si>
    <t xml:space="preserve">   =DATE($C$3;11;1)</t>
  </si>
  <si>
    <t xml:space="preserve">   =DATE($C$3;11;11)</t>
  </si>
  <si>
    <t xml:space="preserve">   =DATE($C$3;12;25)</t>
  </si>
  <si>
    <t xml:space="preserve">   =D7+50</t>
  </si>
  <si>
    <t xml:space="preserve">   =D7+49</t>
  </si>
  <si>
    <t xml:space="preserve">   =D7+39</t>
  </si>
  <si>
    <r>
      <t xml:space="preserve">Pâques                                </t>
    </r>
    <r>
      <rPr>
        <sz val="11"/>
        <color rgb="FFFF0000"/>
        <rFont val="Calibri"/>
        <family val="2"/>
        <scheme val="minor"/>
      </rPr>
      <t>=PLANCHER(JOUR(MINUTE($C$3/38)/2+56)&amp;"/5/"&amp;$C$3;7)-34</t>
    </r>
  </si>
  <si>
    <t>Total Journée:</t>
  </si>
  <si>
    <t>Heurre de Nuits:</t>
  </si>
  <si>
    <t>Heurre 25%</t>
  </si>
  <si>
    <t>dépasse pas 7: arrêt total puis pas a 50%</t>
  </si>
  <si>
    <t xml:space="preserve">Heurre 50%   </t>
  </si>
  <si>
    <t>=SOMME(I4:I8)-I10   (somme 25%-total 25%)</t>
  </si>
  <si>
    <t>dépasse pas 35h</t>
  </si>
  <si>
    <t>=MIN(35/24*24;SOMME(F4:F9))</t>
  </si>
  <si>
    <t>=SI(G5&lt;&gt;"";G57-$N$1;"")    (N=7 linge 1)</t>
  </si>
  <si>
    <t>=SI(D5="";"";(MOD(F5-D5;24)))</t>
  </si>
  <si>
    <t>o,6,00</t>
  </si>
  <si>
    <t>p,22,00</t>
  </si>
  <si>
    <t>=MOD($F5-$D5;24)-($F5&lt;$D5)*($P$1-$O$1)-MEDIANE($F5;$O$1;$P$1)+MEDIANE($D5;$O$1;$P$1)</t>
  </si>
  <si>
    <t>=SI(NB(B3:C3;24)&lt;2;"";</t>
  </si>
  <si>
    <t>pour si en entré rien et sortie =total journée =celule vide</t>
  </si>
  <si>
    <t>=SI(E11="";"";(MOD(E11-c11;24)))</t>
  </si>
  <si>
    <t>=MIN(8/24*24;SOMME(G12-D12))</t>
  </si>
  <si>
    <t>ANNÉE</t>
  </si>
  <si>
    <t>1) il faut afficher l'onglet développeur (voir dans les options)</t>
  </si>
  <si>
    <t>2) Insérer / Toupie : soit depuis les contrôles de formulaire, soit depuis les ActiveX / dessiner le contrôle</t>
  </si>
  <si>
    <t>Pour un contrôle de formulaire : Clic droit / format du contrôle / régler min, max et lier la cellule située sous la toupie</t>
  </si>
  <si>
    <t>Pour un ActiveX / Clic droit Propriétés / régler min, max et lier la cellule située sous la toupie (LinkedCell)/ désactiver le mode création</t>
  </si>
  <si>
    <t>Les heures supplémentaires seront comptabilisées en semaine civile.</t>
  </si>
  <si>
    <t>Plus précisément, en application de l'article L 3121-35 du Code du Travail,</t>
  </si>
  <si>
    <t>la semaine débute le lundi à 0 heure et se termine le dimanche à 24 heures.</t>
  </si>
  <si>
    <r>
      <t xml:space="preserve">   WEEK</t>
    </r>
    <r>
      <rPr>
        <sz val="9"/>
        <color theme="0"/>
        <rFont val="Arial"/>
        <family val="2"/>
      </rPr>
      <t>-</t>
    </r>
    <r>
      <rPr>
        <b/>
        <sz val="9"/>
        <color theme="0"/>
        <rFont val="Arial"/>
        <family val="2"/>
      </rPr>
      <t>END</t>
    </r>
  </si>
  <si>
    <t>FERIÉ</t>
  </si>
  <si>
    <t>ÉQUIPE</t>
  </si>
  <si>
    <t>Nuit 19h</t>
  </si>
  <si>
    <t>Ap/midi</t>
  </si>
  <si>
    <t>Journée</t>
  </si>
  <si>
    <t>Maladie</t>
  </si>
  <si>
    <t>Acc/Trav</t>
  </si>
  <si>
    <t>Nuit 23h</t>
  </si>
  <si>
    <t>Matin 6h</t>
  </si>
  <si>
    <t>esssai avec menu deroulant dans cologne (D)</t>
  </si>
  <si>
    <t>tu peux changée les heures d'entrée et de sortie dans paramêtre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</si>
</sst>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dddd"/>
    <numFmt numFmtId="166" formatCode="mmm\-yyyy"/>
    <numFmt numFmtId="167" formatCode="yyyy"/>
  </numFmts>
  <fonts count="1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rgb="FF171717"/>
      <name val="Arial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49" fontId="0" fillId="0" borderId="0" xfId="0" applyNumberFormat="1"/>
    <xf numFmtId="0" fontId="0" fillId="0" borderId="0" xfId="0" applyBorder="1" applyAlignment="1">
      <alignment horizontal="center" vertical="center"/>
    </xf>
    <xf numFmtId="165" fontId="0" fillId="0" borderId="0" xfId="0" applyNumberFormat="1"/>
    <xf numFmtId="16" fontId="3" fillId="3" borderId="4" xfId="0" applyNumberFormat="1" applyFont="1" applyFill="1" applyBorder="1" applyAlignment="1">
      <alignment horizontal="center" vertical="center"/>
    </xf>
    <xf numFmtId="16" fontId="4" fillId="3" borderId="5" xfId="0" applyNumberFormat="1" applyFont="1" applyFill="1" applyBorder="1" applyAlignment="1">
      <alignment horizontal="center" vertical="center"/>
    </xf>
    <xf numFmtId="16" fontId="4" fillId="3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Border="1"/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14" xfId="0" applyNumberFormat="1" applyBorder="1"/>
    <xf numFmtId="0" fontId="0" fillId="0" borderId="15" xfId="0" applyBorder="1" applyAlignment="1">
      <alignment horizontal="center" vertical="center"/>
    </xf>
    <xf numFmtId="165" fontId="0" fillId="0" borderId="16" xfId="0" applyNumberFormat="1" applyBorder="1"/>
    <xf numFmtId="165" fontId="0" fillId="0" borderId="17" xfId="0" applyNumberFormat="1" applyBorder="1"/>
    <xf numFmtId="164" fontId="0" fillId="7" borderId="8" xfId="0" applyNumberFormat="1" applyFont="1" applyFill="1" applyBorder="1"/>
    <xf numFmtId="0" fontId="0" fillId="7" borderId="9" xfId="0" applyFill="1" applyBorder="1"/>
    <xf numFmtId="164" fontId="5" fillId="7" borderId="23" xfId="0" applyNumberFormat="1" applyFont="1" applyFill="1" applyBorder="1"/>
    <xf numFmtId="0" fontId="0" fillId="7" borderId="0" xfId="0" applyFill="1" applyBorder="1"/>
    <xf numFmtId="164" fontId="0" fillId="7" borderId="23" xfId="0" applyNumberFormat="1" applyFont="1" applyFill="1" applyBorder="1"/>
    <xf numFmtId="164" fontId="0" fillId="7" borderId="25" xfId="0" applyNumberFormat="1" applyFont="1" applyFill="1" applyBorder="1"/>
    <xf numFmtId="0" fontId="0" fillId="7" borderId="26" xfId="0" applyFill="1" applyBorder="1"/>
    <xf numFmtId="49" fontId="7" fillId="6" borderId="8" xfId="0" applyNumberFormat="1" applyFont="1" applyFill="1" applyBorder="1"/>
    <xf numFmtId="49" fontId="2" fillId="6" borderId="9" xfId="0" applyNumberFormat="1" applyFont="1" applyFill="1" applyBorder="1"/>
    <xf numFmtId="49" fontId="0" fillId="6" borderId="22" xfId="0" applyNumberFormat="1" applyFill="1" applyBorder="1"/>
    <xf numFmtId="49" fontId="7" fillId="6" borderId="23" xfId="0" applyNumberFormat="1" applyFont="1" applyFill="1" applyBorder="1"/>
    <xf numFmtId="49" fontId="2" fillId="6" borderId="0" xfId="0" applyNumberFormat="1" applyFont="1" applyFill="1" applyBorder="1"/>
    <xf numFmtId="49" fontId="0" fillId="6" borderId="24" xfId="0" applyNumberFormat="1" applyFill="1" applyBorder="1"/>
    <xf numFmtId="49" fontId="7" fillId="6" borderId="25" xfId="0" applyNumberFormat="1" applyFont="1" applyFill="1" applyBorder="1"/>
    <xf numFmtId="49" fontId="2" fillId="6" borderId="26" xfId="0" applyNumberFormat="1" applyFont="1" applyFill="1" applyBorder="1"/>
    <xf numFmtId="49" fontId="0" fillId="6" borderId="27" xfId="0" applyNumberFormat="1" applyFill="1" applyBorder="1"/>
    <xf numFmtId="0" fontId="0" fillId="8" borderId="8" xfId="0" applyFill="1" applyBorder="1"/>
    <xf numFmtId="0" fontId="0" fillId="8" borderId="22" xfId="0" applyFill="1" applyBorder="1"/>
    <xf numFmtId="49" fontId="0" fillId="8" borderId="23" xfId="0" applyNumberFormat="1" applyFill="1" applyBorder="1"/>
    <xf numFmtId="0" fontId="0" fillId="8" borderId="24" xfId="0" applyFill="1" applyBorder="1"/>
    <xf numFmtId="49" fontId="0" fillId="8" borderId="23" xfId="0" applyNumberFormat="1" applyFill="1" applyBorder="1" applyAlignment="1"/>
    <xf numFmtId="49" fontId="0" fillId="8" borderId="24" xfId="0" applyNumberFormat="1" applyFill="1" applyBorder="1" applyAlignment="1"/>
    <xf numFmtId="0" fontId="0" fillId="8" borderId="23" xfId="0" applyFill="1" applyBorder="1"/>
    <xf numFmtId="0" fontId="0" fillId="8" borderId="25" xfId="0" applyFill="1" applyBorder="1"/>
    <xf numFmtId="0" fontId="0" fillId="8" borderId="27" xfId="0" applyFill="1" applyBorder="1"/>
    <xf numFmtId="0" fontId="6" fillId="8" borderId="3" xfId="0" applyFont="1" applyFill="1" applyBorder="1" applyAlignment="1">
      <alignment horizontal="center" vertical="center"/>
    </xf>
    <xf numFmtId="14" fontId="0" fillId="0" borderId="10" xfId="0" applyNumberFormat="1" applyBorder="1" applyAlignment="1"/>
    <xf numFmtId="14" fontId="0" fillId="7" borderId="10" xfId="0" applyNumberFormat="1" applyFill="1" applyBorder="1" applyAlignment="1"/>
    <xf numFmtId="0" fontId="2" fillId="7" borderId="7" xfId="0" applyFont="1" applyFill="1" applyBorder="1" applyAlignment="1">
      <alignment horizontal="left" vertical="center"/>
    </xf>
    <xf numFmtId="14" fontId="0" fillId="7" borderId="10" xfId="0" applyNumberForma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0" xfId="0" applyFill="1"/>
    <xf numFmtId="49" fontId="2" fillId="0" borderId="0" xfId="0" applyNumberFormat="1" applyFont="1"/>
    <xf numFmtId="49" fontId="6" fillId="0" borderId="0" xfId="0" applyNumberFormat="1" applyFont="1"/>
    <xf numFmtId="49" fontId="8" fillId="0" borderId="0" xfId="0" applyNumberFormat="1" applyFont="1" applyFill="1" applyBorder="1"/>
    <xf numFmtId="49" fontId="9" fillId="0" borderId="0" xfId="0" applyNumberFormat="1" applyFont="1" applyFill="1" applyBorder="1"/>
    <xf numFmtId="2" fontId="0" fillId="0" borderId="2" xfId="0" applyNumberFormat="1" applyBorder="1"/>
    <xf numFmtId="2" fontId="0" fillId="0" borderId="20" xfId="0" applyNumberFormat="1" applyBorder="1"/>
    <xf numFmtId="2" fontId="0" fillId="0" borderId="2" xfId="0" applyNumberFormat="1" applyBorder="1" applyAlignment="1">
      <alignment horizontal="center" vertical="center"/>
    </xf>
    <xf numFmtId="2" fontId="0" fillId="0" borderId="21" xfId="0" applyNumberFormat="1" applyBorder="1"/>
    <xf numFmtId="2" fontId="10" fillId="0" borderId="21" xfId="0" applyNumberFormat="1" applyFont="1" applyBorder="1"/>
    <xf numFmtId="2" fontId="11" fillId="4" borderId="28" xfId="0" applyNumberFormat="1" applyFont="1" applyFill="1" applyBorder="1"/>
    <xf numFmtId="2" fontId="0" fillId="4" borderId="29" xfId="0" applyNumberFormat="1" applyFill="1" applyBorder="1"/>
    <xf numFmtId="2" fontId="0" fillId="4" borderId="30" xfId="0" applyNumberFormat="1" applyFill="1" applyBorder="1"/>
    <xf numFmtId="14" fontId="0" fillId="2" borderId="19" xfId="0" applyNumberFormat="1" applyFill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2" xfId="0" applyNumberFormat="1" applyFont="1" applyBorder="1"/>
    <xf numFmtId="2" fontId="0" fillId="0" borderId="31" xfId="0" applyNumberFormat="1" applyBorder="1"/>
    <xf numFmtId="16" fontId="0" fillId="0" borderId="32" xfId="0" applyNumberForma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 vertical="center"/>
    </xf>
    <xf numFmtId="14" fontId="0" fillId="7" borderId="7" xfId="0" applyNumberFormat="1" applyFill="1" applyBorder="1" applyAlignment="1">
      <alignment horizontal="center" vertical="center"/>
    </xf>
    <xf numFmtId="16" fontId="0" fillId="0" borderId="34" xfId="0" applyNumberFormat="1" applyBorder="1" applyAlignment="1">
      <alignment horizontal="center" vertical="center"/>
    </xf>
    <xf numFmtId="2" fontId="10" fillId="0" borderId="20" xfId="0" applyNumberFormat="1" applyFont="1" applyBorder="1"/>
    <xf numFmtId="0" fontId="0" fillId="4" borderId="29" xfId="0" applyFill="1" applyBorder="1"/>
    <xf numFmtId="0" fontId="0" fillId="0" borderId="0" xfId="0" applyNumberFormat="1" applyBorder="1"/>
    <xf numFmtId="0" fontId="2" fillId="0" borderId="0" xfId="0" applyFont="1"/>
    <xf numFmtId="164" fontId="12" fillId="0" borderId="0" xfId="0" applyNumberFormat="1" applyFont="1" applyAlignment="1">
      <alignment horizontal="center" vertical="center"/>
    </xf>
    <xf numFmtId="166" fontId="1" fillId="9" borderId="3" xfId="0" applyNumberFormat="1" applyFont="1" applyFill="1" applyBorder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14" fontId="10" fillId="12" borderId="3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 applyNumberFormat="1"/>
    <xf numFmtId="0" fontId="13" fillId="8" borderId="0" xfId="0" applyFont="1" applyFill="1" applyAlignment="1">
      <alignment horizontal="center" vertical="center"/>
    </xf>
    <xf numFmtId="167" fontId="13" fillId="8" borderId="3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2" fontId="0" fillId="0" borderId="35" xfId="0" applyNumberFormat="1" applyBorder="1"/>
    <xf numFmtId="2" fontId="10" fillId="0" borderId="35" xfId="0" applyNumberFormat="1" applyFont="1" applyBorder="1"/>
    <xf numFmtId="165" fontId="0" fillId="0" borderId="2" xfId="0" applyNumberFormat="1" applyBorder="1"/>
    <xf numFmtId="0" fontId="2" fillId="7" borderId="8" xfId="0" applyFont="1" applyFill="1" applyBorder="1" applyAlignment="1">
      <alignment horizontal="left" vertical="center"/>
    </xf>
    <xf numFmtId="14" fontId="0" fillId="2" borderId="33" xfId="0" applyNumberFormat="1" applyFill="1" applyBorder="1" applyAlignment="1">
      <alignment horizontal="left" vertical="center"/>
    </xf>
    <xf numFmtId="14" fontId="0" fillId="7" borderId="8" xfId="0" applyNumberFormat="1" applyFill="1" applyBorder="1" applyAlignment="1">
      <alignment horizontal="center" vertical="center"/>
    </xf>
    <xf numFmtId="165" fontId="0" fillId="0" borderId="18" xfId="0" applyNumberFormat="1" applyBorder="1"/>
    <xf numFmtId="0" fontId="0" fillId="0" borderId="32" xfId="0" applyBorder="1"/>
    <xf numFmtId="0" fontId="0" fillId="0" borderId="19" xfId="0" applyBorder="1"/>
    <xf numFmtId="16" fontId="0" fillId="0" borderId="36" xfId="0" applyNumberFormat="1" applyBorder="1" applyAlignment="1">
      <alignment horizontal="center" vertical="center"/>
    </xf>
    <xf numFmtId="16" fontId="0" fillId="0" borderId="3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16" fillId="7" borderId="3" xfId="0" applyNumberFormat="1" applyFont="1" applyFill="1" applyBorder="1" applyAlignment="1">
      <alignment horizontal="center" vertical="center"/>
    </xf>
    <xf numFmtId="166" fontId="6" fillId="14" borderId="0" xfId="0" applyNumberFormat="1" applyFont="1" applyFill="1"/>
    <xf numFmtId="0" fontId="0" fillId="2" borderId="0" xfId="0" applyFill="1"/>
    <xf numFmtId="2" fontId="0" fillId="13" borderId="0" xfId="0" applyNumberFormat="1" applyFill="1"/>
    <xf numFmtId="0" fontId="0" fillId="13" borderId="0" xfId="0" applyFill="1"/>
    <xf numFmtId="2" fontId="0" fillId="15" borderId="0" xfId="0" applyNumberFormat="1" applyFill="1"/>
    <xf numFmtId="0" fontId="0" fillId="15" borderId="0" xfId="0" applyFill="1"/>
    <xf numFmtId="2" fontId="0" fillId="3" borderId="38" xfId="0" applyNumberFormat="1" applyFill="1" applyBorder="1"/>
    <xf numFmtId="166" fontId="0" fillId="0" borderId="6" xfId="0" applyNumberFormat="1" applyBorder="1"/>
    <xf numFmtId="16" fontId="0" fillId="0" borderId="39" xfId="0" applyNumberFormat="1" applyBorder="1" applyAlignment="1">
      <alignment horizontal="center" vertical="center"/>
    </xf>
    <xf numFmtId="166" fontId="0" fillId="0" borderId="40" xfId="0" applyNumberFormat="1" applyBorder="1"/>
    <xf numFmtId="166" fontId="0" fillId="0" borderId="41" xfId="0" applyNumberFormat="1" applyBorder="1"/>
    <xf numFmtId="166" fontId="10" fillId="0" borderId="0" xfId="0" applyNumberFormat="1" applyFont="1"/>
    <xf numFmtId="2" fontId="0" fillId="3" borderId="42" xfId="0" applyNumberFormat="1" applyFill="1" applyBorder="1"/>
    <xf numFmtId="2" fontId="0" fillId="0" borderId="43" xfId="0" applyNumberFormat="1" applyBorder="1"/>
    <xf numFmtId="49" fontId="0" fillId="0" borderId="0" xfId="0" applyNumberFormat="1" applyBorder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21" formatCode="dd\-mmm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>
          <bgColor theme="3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B397D9"/>
        </patternFill>
      </fill>
    </dxf>
    <dxf>
      <fill>
        <patternFill>
          <bgColor rgb="FFFF6699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B397D9"/>
      <color rgb="FFFF6699"/>
      <color rgb="FFCC00CC"/>
      <color rgb="FFFF33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ables/table1.xml><?xml version="1.0" encoding="utf-8"?>
<table xmlns="http://schemas.openxmlformats.org/spreadsheetml/2006/main" id="6" name="Tableau6" displayName="Tableau6" ref="DI1:DJ14" totalsRowShown="0" headerRowDxfId="3" headerRowBorderDxfId="2">
  <autoFilter ref="DI1:DJ14"/>
  <tableColumns count="2">
    <tableColumn id="1" name="Date" dataDxfId="1"/>
    <tableColumn id="2" name="Férié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K347"/>
  <sheetViews>
    <sheetView tabSelected="1" workbookViewId="0">
      <selection activeCell="N11" sqref="N11"/>
    </sheetView>
  </sheetViews>
  <sheetFormatPr baseColWidth="10" defaultRowHeight="15"/>
  <cols>
    <col min="1" max="1" width="10.5703125" customWidth="1"/>
    <col min="2" max="2" width="11.5703125" hidden="1" customWidth="1"/>
    <col min="3" max="3" width="14.28515625" customWidth="1"/>
    <col min="4" max="4" width="10.28515625" style="1" customWidth="1"/>
    <col min="5" max="6" width="6.85546875" customWidth="1"/>
    <col min="7" max="7" width="7.7109375" customWidth="1"/>
    <col min="8" max="8" width="6.5703125" customWidth="1"/>
    <col min="9" max="9" width="7" customWidth="1"/>
    <col min="10" max="10" width="7.7109375" customWidth="1"/>
    <col min="11" max="11" width="8.140625" customWidth="1"/>
    <col min="13" max="13" width="17.5703125" customWidth="1"/>
    <col min="14" max="14" width="20.5703125" customWidth="1"/>
    <col min="113" max="113" width="17.140625" customWidth="1"/>
    <col min="114" max="114" width="15.85546875" customWidth="1"/>
  </cols>
  <sheetData>
    <row r="1" spans="1:115" s="67" customFormat="1" ht="24.75" customHeight="1" thickBot="1">
      <c r="A1" s="89" t="s">
        <v>74</v>
      </c>
      <c r="B1" s="83"/>
      <c r="C1" s="90">
        <v>43831</v>
      </c>
      <c r="D1" s="67">
        <v>22</v>
      </c>
      <c r="E1" s="67">
        <v>22</v>
      </c>
      <c r="L1" s="86" t="s">
        <v>83</v>
      </c>
      <c r="M1" s="91" t="s">
        <v>82</v>
      </c>
      <c r="O1" s="67">
        <v>22</v>
      </c>
      <c r="P1" s="67">
        <v>6</v>
      </c>
      <c r="Q1" s="68"/>
      <c r="DI1" s="69" t="s">
        <v>17</v>
      </c>
      <c r="DJ1" s="70" t="s">
        <v>18</v>
      </c>
      <c r="DK1" s="71"/>
    </row>
    <row r="2" spans="1:115" ht="18.75" customHeight="1" thickBot="1">
      <c r="A2" s="52" t="s">
        <v>16</v>
      </c>
      <c r="B2" s="53"/>
      <c r="C2" s="84">
        <f>INDEX(mois,E2)</f>
        <v>43831</v>
      </c>
      <c r="E2" s="116">
        <v>1</v>
      </c>
      <c r="L2" s="4"/>
      <c r="M2" s="1"/>
      <c r="N2" s="1"/>
      <c r="O2" s="1"/>
      <c r="P2" s="1"/>
      <c r="Q2" s="1"/>
      <c r="DD2" s="1"/>
      <c r="DE2" s="1"/>
      <c r="DF2" s="1"/>
      <c r="DG2" s="1"/>
      <c r="DH2" s="1"/>
      <c r="DI2" s="7">
        <v>43831</v>
      </c>
      <c r="DJ2" s="10" t="s">
        <v>3</v>
      </c>
      <c r="DK2" s="2"/>
    </row>
    <row r="3" spans="1:115" s="1" customFormat="1" ht="21" customHeight="1" thickBot="1">
      <c r="B3" s="2"/>
      <c r="C3" s="85">
        <v>1</v>
      </c>
      <c r="D3" s="87"/>
      <c r="E3" s="87"/>
      <c r="L3" s="4"/>
      <c r="N3" s="87"/>
      <c r="O3" s="87"/>
      <c r="P3" s="87"/>
      <c r="DI3" s="8">
        <v>43933</v>
      </c>
      <c r="DJ3" s="11" t="s">
        <v>4</v>
      </c>
      <c r="DK3" s="2"/>
    </row>
    <row r="4" spans="1:115" ht="15.75" customHeight="1" thickBot="1">
      <c r="A4" s="50" t="str">
        <f>"Semaine "&amp; WEEKNUM(B4)</f>
        <v>Semaine 1</v>
      </c>
      <c r="B4" s="48">
        <f>C2</f>
        <v>43831</v>
      </c>
      <c r="C4" s="49"/>
      <c r="D4" s="104" t="s">
        <v>84</v>
      </c>
      <c r="E4" s="14" t="s">
        <v>23</v>
      </c>
      <c r="F4" s="15" t="s">
        <v>24</v>
      </c>
      <c r="G4" s="15" t="s">
        <v>25</v>
      </c>
      <c r="H4" s="15" t="s">
        <v>29</v>
      </c>
      <c r="I4" s="15" t="s">
        <v>27</v>
      </c>
      <c r="J4" s="16" t="s">
        <v>28</v>
      </c>
      <c r="K4" s="16" t="s">
        <v>26</v>
      </c>
      <c r="M4" s="87" t="s">
        <v>92</v>
      </c>
      <c r="N4" s="87"/>
      <c r="O4" s="87"/>
      <c r="P4" s="87"/>
      <c r="Q4" s="88"/>
      <c r="DD4" s="1"/>
      <c r="DE4" s="1"/>
      <c r="DF4" s="1"/>
      <c r="DG4" s="1"/>
      <c r="DH4" s="1"/>
      <c r="DI4" s="8">
        <v>43934</v>
      </c>
      <c r="DJ4" s="11" t="s">
        <v>5</v>
      </c>
      <c r="DK4" s="2"/>
    </row>
    <row r="5" spans="1:115">
      <c r="A5" s="18">
        <f>C5</f>
        <v>43831</v>
      </c>
      <c r="B5" s="19"/>
      <c r="C5" s="74">
        <f>C2</f>
        <v>43831</v>
      </c>
      <c r="D5" s="114" t="s">
        <v>90</v>
      </c>
      <c r="E5" s="111">
        <f t="shared" ref="E5:E11" si="0">IFERROR(INDEX(Début,MATCH($D5,équipe,0),1),"")</f>
        <v>23</v>
      </c>
      <c r="F5" s="58"/>
      <c r="G5" s="58">
        <f t="shared" ref="G5:G11" si="1">IFERROR(INDEX(fin,MATCH($D5,équipe,0),1),"")</f>
        <v>6</v>
      </c>
      <c r="H5" s="58">
        <f>IF(E5="","",(MOD(G5-E5,24)))</f>
        <v>7</v>
      </c>
      <c r="I5" s="72">
        <f>IF(H5&lt;&gt;"",H5-$O$1,"")</f>
        <v>-15</v>
      </c>
      <c r="J5" s="58"/>
      <c r="K5" s="73">
        <f>IF(COUNT(E5:H5)=0,"",MOD($G5-$E5,24)-($G5&lt;$E5)*($O$1-$P$1)-MEDIAN($G5,$P$1,$O$1)+MEDIAN($E5,$P$1,$O$1))</f>
        <v>7</v>
      </c>
      <c r="L5" s="1"/>
      <c r="M5" s="87"/>
      <c r="N5" s="87"/>
      <c r="O5" s="4"/>
      <c r="P5" s="4"/>
      <c r="Q5" s="4"/>
      <c r="R5" s="4"/>
      <c r="DD5" s="1"/>
      <c r="DE5" s="1"/>
      <c r="DF5" s="1"/>
      <c r="DG5" s="1"/>
      <c r="DH5" s="1"/>
      <c r="DI5" s="8">
        <v>43952</v>
      </c>
      <c r="DJ5" s="11" t="s">
        <v>6</v>
      </c>
      <c r="DK5" s="2"/>
    </row>
    <row r="6" spans="1:115">
      <c r="A6" s="20">
        <f>A5+1</f>
        <v>43832</v>
      </c>
      <c r="B6" s="17"/>
      <c r="C6" s="75">
        <f>C5+1</f>
        <v>43832</v>
      </c>
      <c r="D6" s="115" t="s">
        <v>91</v>
      </c>
      <c r="E6" s="111">
        <f t="shared" si="0"/>
        <v>6</v>
      </c>
      <c r="F6" s="58"/>
      <c r="G6" s="58">
        <f t="shared" si="1"/>
        <v>23</v>
      </c>
      <c r="H6" s="58">
        <f t="shared" ref="H6:H39" si="2">IF(E6="","",(MOD(G6-E6,24)))</f>
        <v>17</v>
      </c>
      <c r="I6" s="72">
        <f t="shared" ref="I6:I39" si="3">IF(H6&lt;&gt;"",H6-$O$1,"")</f>
        <v>-5</v>
      </c>
      <c r="J6" s="58"/>
      <c r="K6" s="73">
        <f t="shared" ref="K6:K41" si="4">IF(COUNT(E6:H6)=0,"",MOD($G6-$E6,24)-($G6&lt;$E6)*($O$1-$P$1)-MEDIAN($G6,$P$1,$O$1)+MEDIAN($E6,$P$1,$O$1))</f>
        <v>1</v>
      </c>
      <c r="L6" s="1"/>
      <c r="M6" s="87" t="s">
        <v>93</v>
      </c>
      <c r="N6" s="87"/>
      <c r="O6" s="88"/>
      <c r="P6" s="4"/>
      <c r="Q6" s="119"/>
      <c r="R6" s="4"/>
      <c r="DD6" s="1"/>
      <c r="DE6" s="1"/>
      <c r="DF6" s="1"/>
      <c r="DG6" s="1"/>
      <c r="DH6" s="1"/>
      <c r="DI6" s="8">
        <v>43959</v>
      </c>
      <c r="DJ6" s="11" t="s">
        <v>7</v>
      </c>
      <c r="DK6" s="2"/>
    </row>
    <row r="7" spans="1:115">
      <c r="A7" s="20">
        <f>A6+1</f>
        <v>43833</v>
      </c>
      <c r="B7" s="17"/>
      <c r="C7" s="75">
        <f>C6+1</f>
        <v>43833</v>
      </c>
      <c r="D7" s="115"/>
      <c r="E7" s="111" t="str">
        <f t="shared" si="0"/>
        <v/>
      </c>
      <c r="F7" s="58"/>
      <c r="G7" s="58" t="str">
        <f t="shared" si="1"/>
        <v/>
      </c>
      <c r="H7" s="58" t="str">
        <f t="shared" si="2"/>
        <v/>
      </c>
      <c r="I7" s="72" t="str">
        <f t="shared" si="3"/>
        <v/>
      </c>
      <c r="J7" s="58"/>
      <c r="K7" s="73" t="str">
        <f t="shared" si="4"/>
        <v/>
      </c>
      <c r="L7" s="1"/>
      <c r="M7" s="87"/>
      <c r="N7" s="87"/>
      <c r="O7" s="88"/>
      <c r="P7" s="4"/>
      <c r="Q7" s="4"/>
      <c r="R7" s="4"/>
      <c r="DD7" s="1"/>
      <c r="DE7" s="1"/>
      <c r="DF7" s="1"/>
      <c r="DG7" s="1"/>
      <c r="DH7" s="1"/>
      <c r="DI7" s="8">
        <v>43972</v>
      </c>
      <c r="DJ7" s="11" t="s">
        <v>8</v>
      </c>
      <c r="DK7" s="2"/>
    </row>
    <row r="8" spans="1:115">
      <c r="A8" s="20">
        <f t="shared" ref="A8:A10" si="5">A7+1</f>
        <v>43834</v>
      </c>
      <c r="B8" s="17"/>
      <c r="C8" s="75">
        <f t="shared" ref="C8:C11" si="6">C7+1</f>
        <v>43834</v>
      </c>
      <c r="D8" s="115"/>
      <c r="E8" s="111" t="str">
        <f t="shared" si="0"/>
        <v/>
      </c>
      <c r="F8" s="58"/>
      <c r="G8" s="58" t="str">
        <f t="shared" si="1"/>
        <v/>
      </c>
      <c r="H8" s="58" t="str">
        <f t="shared" si="2"/>
        <v/>
      </c>
      <c r="I8" s="72" t="str">
        <f t="shared" si="3"/>
        <v/>
      </c>
      <c r="J8" s="58"/>
      <c r="K8" s="73" t="str">
        <f t="shared" si="4"/>
        <v/>
      </c>
      <c r="L8" s="1"/>
      <c r="M8" s="87"/>
      <c r="N8" s="88"/>
      <c r="O8" s="88"/>
      <c r="P8" s="87"/>
      <c r="Q8" s="88"/>
      <c r="DD8" s="1"/>
      <c r="DE8" s="1"/>
      <c r="DF8" s="1"/>
      <c r="DG8" s="1"/>
      <c r="DH8" s="1"/>
      <c r="DI8" s="8">
        <v>43982</v>
      </c>
      <c r="DJ8" s="11" t="s">
        <v>9</v>
      </c>
      <c r="DK8" s="2"/>
    </row>
    <row r="9" spans="1:115">
      <c r="A9" s="20">
        <f t="shared" si="5"/>
        <v>43835</v>
      </c>
      <c r="B9" s="17"/>
      <c r="C9" s="75">
        <f t="shared" si="6"/>
        <v>43835</v>
      </c>
      <c r="D9" s="115"/>
      <c r="E9" s="111" t="str">
        <f t="shared" si="0"/>
        <v/>
      </c>
      <c r="F9" s="58"/>
      <c r="G9" s="58" t="str">
        <f t="shared" si="1"/>
        <v/>
      </c>
      <c r="H9" s="58" t="str">
        <f t="shared" si="2"/>
        <v/>
      </c>
      <c r="I9" s="72" t="str">
        <f t="shared" si="3"/>
        <v/>
      </c>
      <c r="J9" s="58"/>
      <c r="K9" s="73" t="str">
        <f t="shared" si="4"/>
        <v/>
      </c>
      <c r="L9" s="1"/>
      <c r="M9" s="87"/>
      <c r="N9" s="87"/>
      <c r="O9" s="88"/>
      <c r="P9" s="87"/>
      <c r="Q9" s="88"/>
      <c r="DD9" s="1"/>
      <c r="DE9" s="1"/>
      <c r="DF9" s="1"/>
      <c r="DG9" s="1"/>
      <c r="DH9" s="1"/>
      <c r="DI9" s="8">
        <v>43983</v>
      </c>
      <c r="DJ9" s="11" t="s">
        <v>10</v>
      </c>
      <c r="DK9" s="2"/>
    </row>
    <row r="10" spans="1:115">
      <c r="A10" s="20">
        <f t="shared" si="5"/>
        <v>43836</v>
      </c>
      <c r="B10" s="17"/>
      <c r="C10" s="75">
        <f t="shared" si="6"/>
        <v>43836</v>
      </c>
      <c r="D10" s="115"/>
      <c r="E10" s="111" t="str">
        <f t="shared" si="0"/>
        <v/>
      </c>
      <c r="F10" s="58"/>
      <c r="G10" s="58" t="str">
        <f t="shared" si="1"/>
        <v/>
      </c>
      <c r="H10" s="58" t="str">
        <f t="shared" si="2"/>
        <v/>
      </c>
      <c r="I10" s="72" t="str">
        <f t="shared" si="3"/>
        <v/>
      </c>
      <c r="J10" s="58"/>
      <c r="K10" s="73" t="str">
        <f t="shared" si="4"/>
        <v/>
      </c>
      <c r="L10" s="1"/>
      <c r="M10" s="87"/>
      <c r="N10" s="87"/>
      <c r="O10" s="88"/>
      <c r="P10" s="3"/>
      <c r="Q10" s="88"/>
      <c r="DD10" s="1"/>
      <c r="DE10" s="1"/>
      <c r="DF10" s="1"/>
      <c r="DG10" s="1"/>
      <c r="DH10" s="1"/>
      <c r="DI10" s="8">
        <v>44026</v>
      </c>
      <c r="DJ10" s="11" t="s">
        <v>11</v>
      </c>
      <c r="DK10" s="2"/>
    </row>
    <row r="11" spans="1:115" ht="15.75" thickBot="1">
      <c r="A11" s="20">
        <f>A10+1</f>
        <v>43837</v>
      </c>
      <c r="B11" s="17"/>
      <c r="C11" s="75">
        <f t="shared" si="6"/>
        <v>43837</v>
      </c>
      <c r="D11" s="112"/>
      <c r="E11" s="111" t="str">
        <f t="shared" si="0"/>
        <v/>
      </c>
      <c r="F11" s="58"/>
      <c r="G11" s="58" t="str">
        <f t="shared" si="1"/>
        <v/>
      </c>
      <c r="H11" s="59" t="str">
        <f>IF(E11="","",(MOD(G11-E11,24)))</f>
        <v/>
      </c>
      <c r="I11" s="79" t="str">
        <f t="shared" si="3"/>
        <v/>
      </c>
      <c r="J11" s="59"/>
      <c r="K11" s="73" t="str">
        <f t="shared" si="4"/>
        <v/>
      </c>
      <c r="L11" s="1"/>
      <c r="M11" s="87"/>
      <c r="N11" s="87"/>
      <c r="O11" s="1"/>
      <c r="P11" s="87"/>
      <c r="Q11" s="88"/>
      <c r="DD11" s="1"/>
      <c r="DE11" s="1"/>
      <c r="DF11" s="1"/>
      <c r="DG11" s="1"/>
      <c r="DH11" s="1"/>
      <c r="DI11" s="8">
        <v>44058</v>
      </c>
      <c r="DJ11" s="11" t="s">
        <v>12</v>
      </c>
      <c r="DK11" s="2"/>
    </row>
    <row r="12" spans="1:115" ht="15.75" thickBot="1">
      <c r="A12" s="50" t="str">
        <f>"Semaine "&amp; WEEKNUM(B12)</f>
        <v>Semaine 2</v>
      </c>
      <c r="B12" s="48">
        <f>B4+7</f>
        <v>43838</v>
      </c>
      <c r="C12" s="51"/>
      <c r="D12" s="104" t="s">
        <v>84</v>
      </c>
      <c r="E12" s="63">
        <f>SUM(H5:H11)</f>
        <v>24</v>
      </c>
      <c r="F12" s="64"/>
      <c r="G12" s="80" t="s">
        <v>30</v>
      </c>
      <c r="H12" s="64">
        <f>IF(COUNT(H5:H11)=0,"",MIN(35/24*24,SUM(H5:H11)))</f>
        <v>24</v>
      </c>
      <c r="I12" s="64">
        <f>IF(COUNT(E12-H12)=0,"",MIN(8/24*24,SUM(E12-H12)))</f>
        <v>0</v>
      </c>
      <c r="J12" s="64">
        <f>IF(COUNT(E12-H12)=0,"",SUM(H5:H11)-H12-I12)</f>
        <v>0</v>
      </c>
      <c r="K12" s="65">
        <f>IF(COUNT(K5:K11)=0,"",SUM(K5:K11))</f>
        <v>8</v>
      </c>
      <c r="L12" s="1"/>
      <c r="M12" s="87"/>
      <c r="N12" s="87"/>
      <c r="O12" s="1"/>
      <c r="P12" s="87"/>
      <c r="Q12" s="88"/>
      <c r="DD12" s="1"/>
      <c r="DE12" s="1"/>
      <c r="DF12" s="1"/>
      <c r="DG12" s="1"/>
      <c r="DH12" s="1"/>
      <c r="DI12" s="8">
        <v>44136</v>
      </c>
      <c r="DJ12" s="11" t="s">
        <v>13</v>
      </c>
      <c r="DK12" s="2"/>
    </row>
    <row r="13" spans="1:115">
      <c r="A13" s="20">
        <f>C13</f>
        <v>43838</v>
      </c>
      <c r="B13" s="17"/>
      <c r="C13" s="75">
        <f>C11+1</f>
        <v>43838</v>
      </c>
      <c r="D13" s="114"/>
      <c r="E13" s="111" t="str">
        <f t="shared" ref="E13:E19" si="7">IFERROR(INDEX(Début,MATCH($D13,équipe,0),1),"")</f>
        <v/>
      </c>
      <c r="F13" s="58"/>
      <c r="G13" s="58" t="str">
        <f t="shared" ref="G13:G19" si="8">IFERROR(INDEX(fin,MATCH($D13,équipe,0),1),"")</f>
        <v/>
      </c>
      <c r="H13" s="61" t="str">
        <f t="shared" si="2"/>
        <v/>
      </c>
      <c r="I13" s="62" t="str">
        <f>IF(H13&lt;&gt;"",H13-$O$1,"")</f>
        <v/>
      </c>
      <c r="J13" s="61"/>
      <c r="K13" s="73" t="str">
        <f t="shared" si="4"/>
        <v/>
      </c>
      <c r="L13" s="1"/>
      <c r="M13" s="87"/>
      <c r="N13" s="1"/>
      <c r="O13" s="1"/>
      <c r="P13" s="87"/>
      <c r="DD13" s="1"/>
      <c r="DE13" s="1"/>
      <c r="DF13" s="1"/>
      <c r="DG13" s="1"/>
      <c r="DH13" s="1"/>
      <c r="DI13" s="8">
        <v>44146</v>
      </c>
      <c r="DJ13" s="11" t="s">
        <v>14</v>
      </c>
      <c r="DK13" s="2"/>
    </row>
    <row r="14" spans="1:115" ht="15.75" thickBot="1">
      <c r="A14" s="20">
        <f>A13+1</f>
        <v>43839</v>
      </c>
      <c r="B14" s="17"/>
      <c r="C14" s="75">
        <f>C13+1</f>
        <v>43839</v>
      </c>
      <c r="D14" s="115"/>
      <c r="E14" s="111" t="str">
        <f t="shared" si="7"/>
        <v/>
      </c>
      <c r="F14" s="58"/>
      <c r="G14" s="58" t="str">
        <f t="shared" si="8"/>
        <v/>
      </c>
      <c r="H14" s="58" t="str">
        <f>IF(E14="","",(MOD(G14-E14,24)))</f>
        <v/>
      </c>
      <c r="I14" s="72" t="str">
        <f t="shared" si="3"/>
        <v/>
      </c>
      <c r="J14" s="58"/>
      <c r="K14" s="73" t="str">
        <f t="shared" si="4"/>
        <v/>
      </c>
      <c r="L14" s="1"/>
      <c r="M14" s="87"/>
      <c r="N14" s="1"/>
      <c r="O14" s="1"/>
      <c r="P14" s="87"/>
      <c r="DD14" s="1"/>
      <c r="DE14" s="1"/>
      <c r="DF14" s="1"/>
      <c r="DG14" s="1"/>
      <c r="DH14" s="1"/>
      <c r="DI14" s="9">
        <v>44190</v>
      </c>
      <c r="DJ14" s="12" t="s">
        <v>15</v>
      </c>
      <c r="DK14" s="2"/>
    </row>
    <row r="15" spans="1:115">
      <c r="A15" s="20">
        <f>A14+1</f>
        <v>43840</v>
      </c>
      <c r="B15" s="17"/>
      <c r="C15" s="75">
        <f t="shared" ref="C15:C19" si="9">C14+1</f>
        <v>43840</v>
      </c>
      <c r="D15" s="115"/>
      <c r="E15" s="111" t="str">
        <f t="shared" si="7"/>
        <v/>
      </c>
      <c r="F15" s="58"/>
      <c r="G15" s="58" t="str">
        <f t="shared" si="8"/>
        <v/>
      </c>
      <c r="H15" s="58" t="str">
        <f t="shared" si="2"/>
        <v/>
      </c>
      <c r="I15" s="72" t="str">
        <f t="shared" si="3"/>
        <v/>
      </c>
      <c r="J15" s="58"/>
      <c r="K15" s="73" t="str">
        <f t="shared" si="4"/>
        <v/>
      </c>
      <c r="L15" s="1"/>
      <c r="M15" s="87"/>
      <c r="N15" s="1"/>
      <c r="O15" s="1"/>
      <c r="P15" s="1"/>
      <c r="DD15" s="1"/>
      <c r="DE15" s="1"/>
      <c r="DF15" s="1"/>
      <c r="DG15" s="1"/>
      <c r="DH15" s="1"/>
      <c r="DI15" s="1"/>
    </row>
    <row r="16" spans="1:115">
      <c r="A16" s="20">
        <f t="shared" ref="A16:A18" si="10">A15+1</f>
        <v>43841</v>
      </c>
      <c r="B16" s="17"/>
      <c r="C16" s="75">
        <f t="shared" si="9"/>
        <v>43841</v>
      </c>
      <c r="D16" s="115"/>
      <c r="E16" s="111" t="str">
        <f t="shared" si="7"/>
        <v/>
      </c>
      <c r="F16" s="58"/>
      <c r="G16" s="58" t="str">
        <f t="shared" si="8"/>
        <v/>
      </c>
      <c r="H16" s="58" t="str">
        <f t="shared" si="2"/>
        <v/>
      </c>
      <c r="I16" s="72" t="str">
        <f t="shared" si="3"/>
        <v/>
      </c>
      <c r="J16" s="58"/>
      <c r="K16" s="73" t="str">
        <f t="shared" si="4"/>
        <v/>
      </c>
      <c r="L16" s="1"/>
      <c r="M16" s="87"/>
      <c r="N16" s="1"/>
      <c r="O16" s="1"/>
      <c r="P16" s="1"/>
      <c r="DD16" s="1"/>
      <c r="DE16" s="1"/>
      <c r="DF16" s="1"/>
      <c r="DG16" s="1"/>
      <c r="DH16" s="1"/>
      <c r="DI16" s="1"/>
    </row>
    <row r="17" spans="1:113">
      <c r="A17" s="20">
        <f t="shared" si="10"/>
        <v>43842</v>
      </c>
      <c r="B17" s="17"/>
      <c r="C17" s="75">
        <f t="shared" si="9"/>
        <v>43842</v>
      </c>
      <c r="D17" s="115"/>
      <c r="E17" s="111" t="str">
        <f t="shared" si="7"/>
        <v/>
      </c>
      <c r="F17" s="58"/>
      <c r="G17" s="58" t="str">
        <f t="shared" si="8"/>
        <v/>
      </c>
      <c r="H17" s="58" t="str">
        <f t="shared" si="2"/>
        <v/>
      </c>
      <c r="I17" s="72" t="str">
        <f t="shared" si="3"/>
        <v/>
      </c>
      <c r="J17" s="58"/>
      <c r="K17" s="73" t="str">
        <f t="shared" si="4"/>
        <v/>
      </c>
      <c r="L17" s="1"/>
      <c r="M17" s="87"/>
      <c r="N17" s="1"/>
      <c r="O17" s="1"/>
      <c r="P17" s="1"/>
      <c r="DD17" s="1"/>
      <c r="DE17" s="1"/>
      <c r="DF17" s="1"/>
      <c r="DG17" s="1"/>
      <c r="DH17" s="1"/>
      <c r="DI17" s="1"/>
    </row>
    <row r="18" spans="1:113">
      <c r="A18" s="20">
        <f t="shared" si="10"/>
        <v>43843</v>
      </c>
      <c r="B18" s="17"/>
      <c r="C18" s="75">
        <f t="shared" si="9"/>
        <v>43843</v>
      </c>
      <c r="D18" s="115"/>
      <c r="E18" s="111" t="str">
        <f t="shared" si="7"/>
        <v/>
      </c>
      <c r="F18" s="58"/>
      <c r="G18" s="58" t="str">
        <f t="shared" si="8"/>
        <v/>
      </c>
      <c r="H18" s="58" t="str">
        <f t="shared" si="2"/>
        <v/>
      </c>
      <c r="I18" s="72" t="str">
        <f t="shared" si="3"/>
        <v/>
      </c>
      <c r="J18" s="58"/>
      <c r="K18" s="73" t="str">
        <f t="shared" si="4"/>
        <v/>
      </c>
      <c r="L18" s="1"/>
      <c r="M18" s="87"/>
      <c r="N18" s="87"/>
      <c r="O18" s="1"/>
      <c r="P18" s="1"/>
      <c r="DD18" s="1"/>
      <c r="DE18" s="1"/>
      <c r="DF18" s="1"/>
      <c r="DG18" s="1"/>
      <c r="DH18" s="1"/>
      <c r="DI18" s="1"/>
    </row>
    <row r="19" spans="1:113" ht="15.75" thickBot="1">
      <c r="A19" s="20">
        <f>A18+1</f>
        <v>43844</v>
      </c>
      <c r="B19" s="17"/>
      <c r="C19" s="76">
        <f t="shared" si="9"/>
        <v>43844</v>
      </c>
      <c r="D19" s="112"/>
      <c r="E19" s="111" t="str">
        <f t="shared" si="7"/>
        <v/>
      </c>
      <c r="F19" s="58"/>
      <c r="G19" s="58" t="str">
        <f t="shared" si="8"/>
        <v/>
      </c>
      <c r="H19" s="59" t="str">
        <f>IF(E19="","",(MOD(G19-E19,24)))</f>
        <v/>
      </c>
      <c r="I19" s="79" t="str">
        <f t="shared" si="3"/>
        <v/>
      </c>
      <c r="J19" s="59"/>
      <c r="K19" s="73" t="str">
        <f t="shared" si="4"/>
        <v/>
      </c>
      <c r="L19" s="1"/>
      <c r="M19" s="87"/>
      <c r="N19" s="87"/>
      <c r="O19" s="1"/>
      <c r="P19" s="1"/>
      <c r="DD19" s="1"/>
      <c r="DE19" s="1"/>
      <c r="DF19" s="1"/>
      <c r="DG19" s="1"/>
      <c r="DH19" s="1"/>
      <c r="DI19" s="1"/>
    </row>
    <row r="20" spans="1:113" ht="15.75" thickBot="1">
      <c r="A20" s="50" t="str">
        <f>"Semaine "&amp; WEEKNUM(B20)</f>
        <v>Semaine 3</v>
      </c>
      <c r="B20" s="66">
        <f>B12+7</f>
        <v>43845</v>
      </c>
      <c r="C20" s="77"/>
      <c r="D20" s="104" t="s">
        <v>84</v>
      </c>
      <c r="E20" s="63">
        <f>SUM(H13:H19)</f>
        <v>0</v>
      </c>
      <c r="F20" s="64"/>
      <c r="G20" s="80" t="s">
        <v>30</v>
      </c>
      <c r="H20" s="64" t="str">
        <f>IF(COUNT(H13:H19)=0,"",MIN(35/24*24,SUM(H13:H19)))</f>
        <v/>
      </c>
      <c r="I20" s="64" t="str">
        <f>IF(COUNT(E20-H20)=0,"",MIN(8/24*24,SUM(E20-H20)))</f>
        <v/>
      </c>
      <c r="J20" s="64" t="str">
        <f>IF(COUNT(E20-H20)=0,"",SUM(H13:H19)-H20-I20)</f>
        <v/>
      </c>
      <c r="K20" s="65" t="str">
        <f>IF(COUNT(K13:K19)=0,"",SUM(K13:K19))</f>
        <v/>
      </c>
      <c r="L20" s="1"/>
      <c r="M20" s="87"/>
      <c r="N20" s="87"/>
      <c r="O20" s="1"/>
      <c r="P20" s="1"/>
      <c r="DD20" s="1"/>
      <c r="DE20" s="1"/>
      <c r="DF20" s="1"/>
      <c r="DG20" s="1"/>
      <c r="DH20" s="1"/>
      <c r="DI20" s="1"/>
    </row>
    <row r="21" spans="1:113">
      <c r="A21" s="20">
        <f>C21</f>
        <v>43845</v>
      </c>
      <c r="B21" s="17"/>
      <c r="C21" s="78">
        <f>C19+1</f>
        <v>43845</v>
      </c>
      <c r="D21" s="114"/>
      <c r="E21" s="111" t="str">
        <f t="shared" ref="E21:E27" si="11">IFERROR(INDEX(Début,MATCH($D21,équipe,0),1),"")</f>
        <v/>
      </c>
      <c r="F21" s="58"/>
      <c r="G21" s="58" t="str">
        <f t="shared" ref="G21:G27" si="12">IFERROR(INDEX(fin,MATCH($D21,équipe,0),1),"")</f>
        <v/>
      </c>
      <c r="H21" s="61" t="str">
        <f t="shared" si="2"/>
        <v/>
      </c>
      <c r="I21" s="62" t="str">
        <f t="shared" si="3"/>
        <v/>
      </c>
      <c r="J21" s="61"/>
      <c r="K21" s="73" t="str">
        <f t="shared" si="4"/>
        <v/>
      </c>
      <c r="L21" s="1"/>
      <c r="M21" s="87"/>
      <c r="N21" s="1"/>
      <c r="O21" s="1"/>
      <c r="P21" s="1"/>
      <c r="DD21" s="1"/>
      <c r="DE21" s="1"/>
      <c r="DF21" s="1"/>
      <c r="DG21" s="1"/>
      <c r="DH21" s="1"/>
      <c r="DI21" s="1"/>
    </row>
    <row r="22" spans="1:113">
      <c r="A22" s="20">
        <f>A21+1</f>
        <v>43846</v>
      </c>
      <c r="B22" s="17"/>
      <c r="C22" s="75">
        <f>C21+1</f>
        <v>43846</v>
      </c>
      <c r="D22" s="115"/>
      <c r="E22" s="111" t="str">
        <f t="shared" si="11"/>
        <v/>
      </c>
      <c r="F22" s="58"/>
      <c r="G22" s="58" t="str">
        <f t="shared" si="12"/>
        <v/>
      </c>
      <c r="H22" s="58" t="str">
        <f t="shared" si="2"/>
        <v/>
      </c>
      <c r="I22" s="72" t="str">
        <f t="shared" si="3"/>
        <v/>
      </c>
      <c r="J22" s="58"/>
      <c r="K22" s="73" t="str">
        <f t="shared" si="4"/>
        <v/>
      </c>
      <c r="L22" s="1"/>
      <c r="M22" s="87"/>
      <c r="N22" s="1"/>
      <c r="O22" s="6"/>
      <c r="P22" s="6"/>
      <c r="DD22" s="1"/>
      <c r="DE22" s="1"/>
      <c r="DF22" s="1"/>
      <c r="DG22" s="1"/>
      <c r="DH22" s="1"/>
      <c r="DI22" s="1"/>
    </row>
    <row r="23" spans="1:113">
      <c r="A23" s="20">
        <f>A22+1</f>
        <v>43847</v>
      </c>
      <c r="B23" s="17"/>
      <c r="C23" s="75">
        <f t="shared" ref="C23:C27" si="13">C22+1</f>
        <v>43847</v>
      </c>
      <c r="D23" s="115"/>
      <c r="E23" s="111" t="str">
        <f t="shared" si="11"/>
        <v/>
      </c>
      <c r="F23" s="58"/>
      <c r="G23" s="58" t="str">
        <f t="shared" si="12"/>
        <v/>
      </c>
      <c r="H23" s="58" t="str">
        <f t="shared" si="2"/>
        <v/>
      </c>
      <c r="I23" s="72" t="str">
        <f t="shared" si="3"/>
        <v/>
      </c>
      <c r="J23" s="58"/>
      <c r="K23" s="73" t="str">
        <f t="shared" si="4"/>
        <v/>
      </c>
      <c r="L23" s="1"/>
      <c r="M23" s="87"/>
      <c r="N23" s="1"/>
      <c r="O23" s="6"/>
      <c r="P23" s="6"/>
    </row>
    <row r="24" spans="1:113">
      <c r="A24" s="20">
        <f t="shared" ref="A24:A26" si="14">A23+1</f>
        <v>43848</v>
      </c>
      <c r="B24" s="17"/>
      <c r="C24" s="75">
        <f t="shared" si="13"/>
        <v>43848</v>
      </c>
      <c r="D24" s="115"/>
      <c r="E24" s="111" t="str">
        <f t="shared" si="11"/>
        <v/>
      </c>
      <c r="F24" s="58"/>
      <c r="G24" s="58" t="str">
        <f t="shared" si="12"/>
        <v/>
      </c>
      <c r="H24" s="58" t="str">
        <f t="shared" si="2"/>
        <v/>
      </c>
      <c r="I24" s="72" t="str">
        <f t="shared" si="3"/>
        <v/>
      </c>
      <c r="J24" s="58"/>
      <c r="K24" s="73" t="str">
        <f t="shared" si="4"/>
        <v/>
      </c>
      <c r="L24" s="1"/>
      <c r="M24" s="87"/>
      <c r="N24" s="81"/>
      <c r="O24" s="6"/>
      <c r="P24" s="6"/>
    </row>
    <row r="25" spans="1:113">
      <c r="A25" s="20">
        <f t="shared" si="14"/>
        <v>43849</v>
      </c>
      <c r="B25" s="17"/>
      <c r="C25" s="75">
        <f t="shared" si="13"/>
        <v>43849</v>
      </c>
      <c r="D25" s="115"/>
      <c r="E25" s="111" t="str">
        <f t="shared" si="11"/>
        <v/>
      </c>
      <c r="F25" s="58"/>
      <c r="G25" s="58" t="str">
        <f t="shared" si="12"/>
        <v/>
      </c>
      <c r="H25" s="58" t="str">
        <f t="shared" si="2"/>
        <v/>
      </c>
      <c r="I25" s="72" t="str">
        <f t="shared" si="3"/>
        <v/>
      </c>
      <c r="J25" s="58"/>
      <c r="K25" s="73" t="str">
        <f t="shared" si="4"/>
        <v/>
      </c>
      <c r="L25" s="1"/>
      <c r="M25" s="87"/>
      <c r="N25" s="1"/>
      <c r="O25" s="6"/>
      <c r="P25" s="6"/>
    </row>
    <row r="26" spans="1:113">
      <c r="A26" s="20">
        <f t="shared" si="14"/>
        <v>43850</v>
      </c>
      <c r="B26" s="17"/>
      <c r="C26" s="75">
        <f t="shared" si="13"/>
        <v>43850</v>
      </c>
      <c r="D26" s="115"/>
      <c r="E26" s="111" t="str">
        <f t="shared" si="11"/>
        <v/>
      </c>
      <c r="F26" s="58"/>
      <c r="G26" s="58" t="str">
        <f t="shared" si="12"/>
        <v/>
      </c>
      <c r="H26" s="58" t="str">
        <f t="shared" si="2"/>
        <v/>
      </c>
      <c r="I26" s="72" t="str">
        <f t="shared" si="3"/>
        <v/>
      </c>
      <c r="J26" s="58"/>
      <c r="K26" s="73" t="str">
        <f t="shared" si="4"/>
        <v/>
      </c>
      <c r="L26" s="1"/>
      <c r="M26" s="87"/>
      <c r="N26" s="1"/>
      <c r="O26" s="6"/>
      <c r="P26" s="6"/>
    </row>
    <row r="27" spans="1:113" ht="15.75" thickBot="1">
      <c r="A27" s="20">
        <f>A26+1</f>
        <v>43851</v>
      </c>
      <c r="B27" s="17"/>
      <c r="C27" s="76">
        <f t="shared" si="13"/>
        <v>43851</v>
      </c>
      <c r="D27" s="112"/>
      <c r="E27" s="111" t="str">
        <f t="shared" si="11"/>
        <v/>
      </c>
      <c r="F27" s="58"/>
      <c r="G27" s="58" t="str">
        <f t="shared" si="12"/>
        <v/>
      </c>
      <c r="H27" s="59" t="str">
        <f t="shared" si="2"/>
        <v/>
      </c>
      <c r="I27" s="79" t="str">
        <f t="shared" si="3"/>
        <v/>
      </c>
      <c r="J27" s="59"/>
      <c r="K27" s="73" t="str">
        <f t="shared" si="4"/>
        <v/>
      </c>
      <c r="L27" s="1"/>
      <c r="M27" s="87"/>
      <c r="N27" s="1"/>
      <c r="O27" s="6"/>
      <c r="P27" s="6"/>
    </row>
    <row r="28" spans="1:113" ht="15.75" thickBot="1">
      <c r="A28" s="50" t="str">
        <f>"Semaine "&amp; WEEKNUM(B28)</f>
        <v>Semaine 4</v>
      </c>
      <c r="B28" s="66">
        <f>B20+7</f>
        <v>43852</v>
      </c>
      <c r="C28" s="77"/>
      <c r="D28" s="77"/>
      <c r="E28" s="63">
        <f>SUM(H21:H27)</f>
        <v>0</v>
      </c>
      <c r="F28" s="64"/>
      <c r="G28" s="80" t="s">
        <v>30</v>
      </c>
      <c r="H28" s="64" t="str">
        <f>IF(COUNT(H21:H27)=0,"",MIN(35/24*24,SUM(H21:H27)))</f>
        <v/>
      </c>
      <c r="I28" s="64" t="str">
        <f>IF(COUNT(E28-H28)=0,"",MIN(8/24*24,SUM(E28-H28)))</f>
        <v/>
      </c>
      <c r="J28" s="64" t="str">
        <f>IF(COUNT(E28-H28)=0,"",SUM(H21:H27)-H28-I28)</f>
        <v/>
      </c>
      <c r="K28" s="65" t="str">
        <f>IF(COUNT(K21:K27)=0,"",SUM(K21:K27))</f>
        <v/>
      </c>
      <c r="L28" s="1"/>
      <c r="M28" s="87"/>
      <c r="N28" s="1"/>
      <c r="O28" s="13"/>
      <c r="P28" s="1"/>
      <c r="Q28" s="1"/>
      <c r="R28" s="1"/>
      <c r="S28" s="4"/>
      <c r="T28" s="1"/>
      <c r="U28" s="1"/>
      <c r="V28" s="1"/>
      <c r="W28" s="1"/>
    </row>
    <row r="29" spans="1:113">
      <c r="A29" s="20">
        <f>C29</f>
        <v>43852</v>
      </c>
      <c r="B29" s="17"/>
      <c r="C29" s="78">
        <f>C27+1</f>
        <v>43852</v>
      </c>
      <c r="D29" s="114"/>
      <c r="E29" s="111" t="str">
        <f t="shared" ref="E29:E35" si="15">IFERROR(INDEX(Début,MATCH($D29,équipe,0),1),"")</f>
        <v/>
      </c>
      <c r="F29" s="58"/>
      <c r="G29" s="58" t="str">
        <f t="shared" ref="G29:G35" si="16">IFERROR(INDEX(fin,MATCH($D29,équipe,0),1),"")</f>
        <v/>
      </c>
      <c r="H29" s="61" t="str">
        <f t="shared" si="2"/>
        <v/>
      </c>
      <c r="I29" s="62" t="str">
        <f t="shared" si="3"/>
        <v/>
      </c>
      <c r="J29" s="61"/>
      <c r="K29" s="73" t="str">
        <f t="shared" si="4"/>
        <v/>
      </c>
      <c r="L29" s="1"/>
      <c r="M29" s="87"/>
      <c r="N29" s="1"/>
      <c r="O29" s="1"/>
      <c r="P29" s="1"/>
      <c r="Q29" s="1"/>
      <c r="R29" s="1"/>
      <c r="S29" s="4"/>
      <c r="T29" s="1"/>
      <c r="U29" s="1"/>
      <c r="V29" s="1"/>
      <c r="W29" s="1"/>
    </row>
    <row r="30" spans="1:113">
      <c r="A30" s="20">
        <f>A29+1</f>
        <v>43853</v>
      </c>
      <c r="B30" s="17"/>
      <c r="C30" s="75">
        <f>C29+1</f>
        <v>43853</v>
      </c>
      <c r="D30" s="115"/>
      <c r="E30" s="111" t="str">
        <f t="shared" si="15"/>
        <v/>
      </c>
      <c r="F30" s="58"/>
      <c r="G30" s="58" t="str">
        <f t="shared" si="16"/>
        <v/>
      </c>
      <c r="H30" s="58" t="str">
        <f t="shared" si="2"/>
        <v/>
      </c>
      <c r="I30" s="72" t="str">
        <f t="shared" si="3"/>
        <v/>
      </c>
      <c r="J30" s="58"/>
      <c r="K30" s="73" t="str">
        <f t="shared" si="4"/>
        <v/>
      </c>
      <c r="L30" s="1"/>
      <c r="M30" s="87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113">
      <c r="A31" s="20">
        <f>A30+1</f>
        <v>43854</v>
      </c>
      <c r="B31" s="17"/>
      <c r="C31" s="75">
        <f t="shared" ref="C31:C35" si="17">C30+1</f>
        <v>43854</v>
      </c>
      <c r="D31" s="115"/>
      <c r="E31" s="111" t="str">
        <f t="shared" si="15"/>
        <v/>
      </c>
      <c r="F31" s="58"/>
      <c r="G31" s="58" t="str">
        <f t="shared" si="16"/>
        <v/>
      </c>
      <c r="H31" s="58" t="str">
        <f t="shared" si="2"/>
        <v/>
      </c>
      <c r="I31" s="72" t="str">
        <f t="shared" si="3"/>
        <v/>
      </c>
      <c r="J31" s="58"/>
      <c r="K31" s="73" t="str">
        <f t="shared" si="4"/>
        <v/>
      </c>
      <c r="L31" s="1"/>
      <c r="M31" s="87"/>
      <c r="N31" s="6"/>
      <c r="O31" s="1"/>
      <c r="P31" s="1"/>
      <c r="Q31" s="1"/>
      <c r="R31" s="1"/>
      <c r="S31" s="1"/>
      <c r="T31" s="1"/>
      <c r="U31" s="1"/>
      <c r="V31" s="6"/>
      <c r="W31" s="6"/>
    </row>
    <row r="32" spans="1:113">
      <c r="A32" s="20">
        <f t="shared" ref="A32:A34" si="18">A31+1</f>
        <v>43855</v>
      </c>
      <c r="B32" s="17"/>
      <c r="C32" s="75">
        <f t="shared" si="17"/>
        <v>43855</v>
      </c>
      <c r="D32" s="115"/>
      <c r="E32" s="111" t="str">
        <f t="shared" si="15"/>
        <v/>
      </c>
      <c r="F32" s="58"/>
      <c r="G32" s="58" t="str">
        <f t="shared" si="16"/>
        <v/>
      </c>
      <c r="H32" s="58" t="str">
        <f t="shared" si="2"/>
        <v/>
      </c>
      <c r="I32" s="72" t="str">
        <f t="shared" si="3"/>
        <v/>
      </c>
      <c r="J32" s="58"/>
      <c r="K32" s="73" t="str">
        <f t="shared" si="4"/>
        <v/>
      </c>
      <c r="L32" s="1"/>
      <c r="M32" s="87"/>
      <c r="N32" s="6"/>
      <c r="O32" s="1"/>
      <c r="P32" s="1"/>
      <c r="Q32" s="1"/>
      <c r="R32" s="1"/>
      <c r="S32" s="1"/>
      <c r="T32" s="1"/>
      <c r="U32" s="1"/>
      <c r="V32" s="6"/>
      <c r="W32" s="6"/>
    </row>
    <row r="33" spans="1:23">
      <c r="A33" s="20">
        <f t="shared" si="18"/>
        <v>43856</v>
      </c>
      <c r="B33" s="17"/>
      <c r="C33" s="75">
        <f t="shared" si="17"/>
        <v>43856</v>
      </c>
      <c r="D33" s="115"/>
      <c r="E33" s="111" t="str">
        <f t="shared" si="15"/>
        <v/>
      </c>
      <c r="F33" s="58"/>
      <c r="G33" s="58" t="str">
        <f t="shared" si="16"/>
        <v/>
      </c>
      <c r="H33" s="58" t="str">
        <f t="shared" si="2"/>
        <v/>
      </c>
      <c r="I33" s="72" t="str">
        <f t="shared" si="3"/>
        <v/>
      </c>
      <c r="J33" s="60"/>
      <c r="K33" s="73" t="str">
        <f t="shared" si="4"/>
        <v/>
      </c>
      <c r="L33" s="1"/>
      <c r="M33" s="87"/>
      <c r="N33" s="6"/>
      <c r="O33" s="1"/>
      <c r="P33" s="1"/>
      <c r="Q33" s="1"/>
      <c r="R33" s="1"/>
      <c r="S33" s="5"/>
      <c r="T33" s="5"/>
      <c r="U33" s="1"/>
      <c r="V33" s="6"/>
      <c r="W33" s="6"/>
    </row>
    <row r="34" spans="1:23">
      <c r="A34" s="20">
        <f t="shared" si="18"/>
        <v>43857</v>
      </c>
      <c r="B34" s="17"/>
      <c r="C34" s="75">
        <f t="shared" si="17"/>
        <v>43857</v>
      </c>
      <c r="D34" s="115"/>
      <c r="E34" s="111" t="str">
        <f t="shared" si="15"/>
        <v/>
      </c>
      <c r="F34" s="58"/>
      <c r="G34" s="58" t="str">
        <f t="shared" si="16"/>
        <v/>
      </c>
      <c r="H34" s="58" t="str">
        <f t="shared" si="2"/>
        <v/>
      </c>
      <c r="I34" s="72" t="str">
        <f t="shared" si="3"/>
        <v/>
      </c>
      <c r="J34" s="58"/>
      <c r="K34" s="73" t="str">
        <f t="shared" si="4"/>
        <v/>
      </c>
      <c r="L34" s="1"/>
      <c r="M34" s="87"/>
      <c r="N34" s="6"/>
      <c r="O34" s="1"/>
      <c r="P34" s="1"/>
      <c r="Q34" s="1"/>
      <c r="R34" s="1"/>
      <c r="S34" s="1"/>
      <c r="T34" s="6"/>
      <c r="U34" s="1"/>
      <c r="V34" s="6"/>
      <c r="W34" s="6"/>
    </row>
    <row r="35" spans="1:23" ht="15.75" thickBot="1">
      <c r="A35" s="20">
        <f>A34+1</f>
        <v>43858</v>
      </c>
      <c r="B35" s="17"/>
      <c r="C35" s="76">
        <f t="shared" si="17"/>
        <v>43858</v>
      </c>
      <c r="D35" s="112"/>
      <c r="E35" s="111" t="str">
        <f t="shared" si="15"/>
        <v/>
      </c>
      <c r="F35" s="58"/>
      <c r="G35" s="58" t="str">
        <f t="shared" si="16"/>
        <v/>
      </c>
      <c r="H35" s="59" t="str">
        <f t="shared" si="2"/>
        <v/>
      </c>
      <c r="I35" s="79" t="str">
        <f t="shared" si="3"/>
        <v/>
      </c>
      <c r="J35" s="59"/>
      <c r="K35" s="73" t="str">
        <f t="shared" si="4"/>
        <v/>
      </c>
      <c r="L35" s="1"/>
      <c r="M35" s="87"/>
      <c r="N35" s="87"/>
      <c r="O35" s="1"/>
      <c r="P35" s="1"/>
      <c r="Q35" s="1"/>
      <c r="R35" s="1"/>
      <c r="S35" s="1"/>
      <c r="T35" s="6"/>
      <c r="U35" s="1"/>
      <c r="V35" s="6"/>
      <c r="W35" s="6"/>
    </row>
    <row r="36" spans="1:23" ht="15.75" thickBot="1">
      <c r="A36" s="95" t="str">
        <f>"Semaine "&amp; WEEKNUM(B36)</f>
        <v>Semaine 5</v>
      </c>
      <c r="B36" s="96">
        <f>B28+7</f>
        <v>43859</v>
      </c>
      <c r="C36" s="97"/>
      <c r="D36" s="104" t="s">
        <v>84</v>
      </c>
      <c r="E36" s="63">
        <f>SUM(H29:H35)</f>
        <v>0</v>
      </c>
      <c r="F36" s="64"/>
      <c r="G36" s="80" t="s">
        <v>30</v>
      </c>
      <c r="H36" s="64" t="str">
        <f>IF(COUNT(H29:H35)=0,"",MIN(35/24*24,SUM(H29:H35)))</f>
        <v/>
      </c>
      <c r="I36" s="64" t="str">
        <f>IF(COUNT(E36-H36)=0,"",MIN(8/24*24,SUM(E36-H36)))</f>
        <v/>
      </c>
      <c r="J36" s="64" t="str">
        <f>IF(COUNT(E36-H36)=0,"",SUM(H29:H35)-H36-I36)</f>
        <v/>
      </c>
      <c r="K36" s="65" t="str">
        <f>IF(COUNT(K29:K35)=0,"",SUM(K29:K35))</f>
        <v/>
      </c>
      <c r="L36" s="1"/>
      <c r="M36" s="87"/>
      <c r="N36" s="87"/>
      <c r="O36" s="1"/>
      <c r="P36" s="1"/>
      <c r="Q36" s="1"/>
      <c r="R36" s="1"/>
      <c r="S36" s="1"/>
      <c r="T36" s="6"/>
      <c r="U36" s="1"/>
      <c r="V36" s="6"/>
      <c r="W36" s="6"/>
    </row>
    <row r="37" spans="1:23">
      <c r="A37" s="18">
        <f>C37</f>
        <v>43859</v>
      </c>
      <c r="B37" s="99"/>
      <c r="C37" s="101">
        <f>C35+1</f>
        <v>43859</v>
      </c>
      <c r="D37" s="114"/>
      <c r="E37" s="117" t="str">
        <f>IFERROR(INDEX(Début,MATCH($D37,équipe,0),1),"")</f>
        <v/>
      </c>
      <c r="F37" s="61"/>
      <c r="G37" s="61" t="str">
        <f>IFERROR(INDEX(fin,MATCH($D37,équipe,0),1),"")</f>
        <v/>
      </c>
      <c r="H37" s="61" t="str">
        <f t="shared" si="2"/>
        <v/>
      </c>
      <c r="I37" s="62" t="str">
        <f t="shared" si="3"/>
        <v/>
      </c>
      <c r="J37" s="61"/>
      <c r="K37" s="118" t="str">
        <f t="shared" si="4"/>
        <v/>
      </c>
      <c r="L37" s="87" t="str">
        <f>IF(MONTH($C$2)&lt;&gt;MONTH($C37),EDATE($C$2,1),"")</f>
        <v/>
      </c>
      <c r="M37" s="87"/>
      <c r="N37" s="87"/>
      <c r="O37" s="1"/>
      <c r="P37" s="1"/>
      <c r="Q37" s="1"/>
      <c r="R37" s="1"/>
      <c r="S37" s="1"/>
      <c r="T37" s="1"/>
      <c r="U37" s="1"/>
      <c r="V37" s="1"/>
      <c r="W37" s="6"/>
    </row>
    <row r="38" spans="1:23">
      <c r="A38" s="20">
        <f>A37+1</f>
        <v>43860</v>
      </c>
      <c r="B38" s="100"/>
      <c r="C38" s="102">
        <f>C37+1</f>
        <v>43860</v>
      </c>
      <c r="D38" s="115"/>
      <c r="E38" s="111" t="str">
        <f>IFERROR(INDEX(Début,MATCH($D38,équipe,0),1),"")</f>
        <v/>
      </c>
      <c r="F38" s="58"/>
      <c r="G38" s="58" t="str">
        <f>IFERROR(INDEX(fin,MATCH($D38,équipe,0),1),"")</f>
        <v/>
      </c>
      <c r="H38" s="58" t="str">
        <f t="shared" si="2"/>
        <v/>
      </c>
      <c r="I38" s="72" t="str">
        <f t="shared" si="3"/>
        <v/>
      </c>
      <c r="J38" s="58"/>
      <c r="K38" s="73" t="str">
        <f t="shared" si="4"/>
        <v/>
      </c>
      <c r="L38" s="87" t="str">
        <f t="shared" ref="L38:L41" si="19">IF(MONTH($C$2)&lt;&gt;MONTH($C38),EDATE($C$2,1),"")</f>
        <v/>
      </c>
      <c r="M38" s="87"/>
      <c r="N38" s="87"/>
      <c r="O38" s="1"/>
      <c r="P38" s="1"/>
      <c r="Q38" s="1"/>
      <c r="R38" s="1"/>
      <c r="S38" s="1"/>
      <c r="T38" s="1"/>
      <c r="U38" s="1"/>
      <c r="V38" s="1"/>
      <c r="W38" s="1"/>
    </row>
    <row r="39" spans="1:23" ht="14.25" customHeight="1">
      <c r="A39" s="20">
        <f>A38+1</f>
        <v>43861</v>
      </c>
      <c r="B39" s="17"/>
      <c r="C39" s="75">
        <f>C38+1</f>
        <v>43861</v>
      </c>
      <c r="D39" s="115"/>
      <c r="E39" s="111" t="str">
        <f>IFERROR(INDEX(Début,MATCH($D39,équipe,0),1),"")</f>
        <v/>
      </c>
      <c r="F39" s="58"/>
      <c r="G39" s="58" t="str">
        <f>IFERROR(INDEX(fin,MATCH($D39,équipe,0),1),"")</f>
        <v/>
      </c>
      <c r="H39" s="92" t="str">
        <f t="shared" si="2"/>
        <v/>
      </c>
      <c r="I39" s="93" t="str">
        <f t="shared" si="3"/>
        <v/>
      </c>
      <c r="J39" s="92"/>
      <c r="K39" s="73" t="str">
        <f t="shared" si="4"/>
        <v/>
      </c>
      <c r="L39" s="87" t="str">
        <f t="shared" si="19"/>
        <v/>
      </c>
      <c r="M39" s="87"/>
      <c r="N39" s="87"/>
      <c r="O39" s="1"/>
      <c r="P39" s="1"/>
      <c r="Q39" s="13"/>
      <c r="R39" s="1"/>
      <c r="S39" s="1"/>
      <c r="T39" s="1"/>
      <c r="U39" s="1"/>
      <c r="V39" s="1"/>
      <c r="W39" s="1"/>
    </row>
    <row r="40" spans="1:23">
      <c r="A40" s="20">
        <f t="shared" ref="A40:A41" si="20">A39+1</f>
        <v>43862</v>
      </c>
      <c r="B40" s="17"/>
      <c r="C40" s="75">
        <f>C39+1</f>
        <v>43862</v>
      </c>
      <c r="D40" s="115"/>
      <c r="E40" s="111" t="str">
        <f>IFERROR(INDEX(Début,MATCH($D40,équipe,0),1),"")</f>
        <v/>
      </c>
      <c r="F40" s="58"/>
      <c r="G40" s="58" t="str">
        <f>IFERROR(INDEX(fin,MATCH($D40,équipe,0),1),"")</f>
        <v/>
      </c>
      <c r="H40" s="94"/>
      <c r="I40" s="94"/>
      <c r="J40" s="94"/>
      <c r="K40" s="73" t="str">
        <f t="shared" si="4"/>
        <v/>
      </c>
      <c r="L40" s="87">
        <f t="shared" si="19"/>
        <v>43862</v>
      </c>
      <c r="M40" s="87"/>
      <c r="N40" s="3"/>
      <c r="O40" s="6"/>
      <c r="P40" s="6"/>
      <c r="Q40" s="6"/>
      <c r="R40" s="6"/>
      <c r="S40" s="6"/>
      <c r="T40" s="1"/>
      <c r="U40" s="1"/>
      <c r="V40" s="6"/>
      <c r="W40" s="6"/>
    </row>
    <row r="41" spans="1:23" ht="15.75" thickBot="1">
      <c r="A41" s="21">
        <f t="shared" si="20"/>
        <v>43863</v>
      </c>
      <c r="B41" s="103"/>
      <c r="C41" s="113">
        <f>C40+1</f>
        <v>43863</v>
      </c>
      <c r="D41" s="112"/>
      <c r="E41" s="111" t="str">
        <f>IFERROR(INDEX(Début,MATCH($D41,équipe,0),1),"")</f>
        <v/>
      </c>
      <c r="F41" s="58"/>
      <c r="G41" s="58" t="str">
        <f>IFERROR(INDEX(fin,MATCH($D41,équipe,0),1),"")</f>
        <v/>
      </c>
      <c r="H41" s="98"/>
      <c r="I41" s="98"/>
      <c r="J41" s="98"/>
      <c r="K41" s="73" t="str">
        <f t="shared" si="4"/>
        <v/>
      </c>
      <c r="L41" s="87">
        <f t="shared" si="19"/>
        <v>43862</v>
      </c>
      <c r="M41" s="87"/>
      <c r="N41" s="87"/>
      <c r="O41" s="6"/>
      <c r="P41" s="6"/>
      <c r="Q41" s="6"/>
      <c r="R41" s="6"/>
      <c r="S41" s="6"/>
      <c r="T41" s="1"/>
      <c r="U41" s="1"/>
      <c r="V41" s="6"/>
      <c r="W41" s="6"/>
    </row>
    <row r="42" spans="1:23" ht="15.75" thickBot="1">
      <c r="A42" s="6"/>
      <c r="E42" s="63">
        <f>SUM(H35:H41)</f>
        <v>0</v>
      </c>
      <c r="F42" s="64"/>
      <c r="G42" s="80" t="s">
        <v>30</v>
      </c>
      <c r="H42" s="64" t="str">
        <f>IF(COUNT(H35:H41)=0,"",MIN(35/24*24,SUM(H35:H41)))</f>
        <v/>
      </c>
      <c r="I42" s="64" t="str">
        <f>IF(COUNT(E42-H42)=0,"",MIN(8/24*24,SUM(E42-H42)))</f>
        <v/>
      </c>
      <c r="J42" s="64" t="str">
        <f>IF(COUNT(E42-H42)=0,"",SUM(H35:H41)-H42-I42)</f>
        <v/>
      </c>
      <c r="K42" s="65" t="str">
        <f>IF(COUNT(K35:K41)=0,"",SUM(K35:K41))</f>
        <v/>
      </c>
      <c r="L42" s="1"/>
      <c r="M42" s="6"/>
      <c r="N42" s="6"/>
      <c r="O42" s="6"/>
      <c r="P42" s="6"/>
      <c r="Q42" s="6"/>
      <c r="R42" s="6"/>
      <c r="S42" s="6"/>
      <c r="T42" s="1"/>
      <c r="U42" s="1"/>
      <c r="V42" s="6"/>
      <c r="W42" s="6"/>
    </row>
    <row r="43" spans="1:23">
      <c r="E43" s="6"/>
      <c r="F43" s="6"/>
      <c r="G43" s="6"/>
      <c r="H43" s="6"/>
      <c r="I43" s="6"/>
      <c r="J43" s="6"/>
      <c r="K43" s="1"/>
      <c r="L43" s="1"/>
      <c r="M43" s="6"/>
      <c r="N43" s="6"/>
      <c r="O43" s="6"/>
      <c r="P43" s="6"/>
      <c r="Q43" s="6"/>
      <c r="R43" s="6"/>
      <c r="S43" s="6"/>
      <c r="T43" s="1"/>
      <c r="U43" s="1"/>
      <c r="V43" s="6"/>
      <c r="W43" s="6"/>
    </row>
    <row r="44" spans="1:23">
      <c r="E44" s="6"/>
      <c r="F44" s="6"/>
      <c r="G44" s="6"/>
      <c r="H44" s="6"/>
      <c r="I44" s="6"/>
      <c r="J44" s="6"/>
      <c r="K44" s="1"/>
      <c r="L44" s="1"/>
      <c r="M44" s="1"/>
      <c r="N44" s="1"/>
      <c r="O44" s="6"/>
      <c r="P44" s="6"/>
      <c r="Q44" s="6"/>
      <c r="R44" s="6"/>
      <c r="S44" s="6"/>
      <c r="T44" s="1"/>
      <c r="U44" s="1"/>
      <c r="V44" s="1"/>
      <c r="W44" s="1"/>
    </row>
    <row r="45" spans="1:23">
      <c r="E45" s="6"/>
      <c r="F45" s="6"/>
      <c r="G45" s="6"/>
      <c r="H45" s="6"/>
      <c r="I45" s="6"/>
      <c r="J45" s="6"/>
      <c r="K45" s="1"/>
      <c r="L45" s="1"/>
      <c r="M45" s="1"/>
      <c r="N45" s="1"/>
      <c r="O45" s="6"/>
      <c r="P45" s="6"/>
      <c r="Q45" s="6"/>
      <c r="R45" s="6"/>
      <c r="S45" s="6"/>
      <c r="T45" s="1"/>
      <c r="U45" s="1"/>
      <c r="V45" s="1"/>
      <c r="W45" s="1"/>
    </row>
    <row r="46" spans="1:23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E47" s="1"/>
      <c r="F47" s="1"/>
      <c r="G47" s="1"/>
      <c r="H47" s="1"/>
      <c r="I47" s="1"/>
      <c r="J47" s="1"/>
      <c r="K47" s="1"/>
      <c r="L47" s="1"/>
      <c r="M47" s="6"/>
      <c r="N47" s="6"/>
      <c r="O47" s="1"/>
      <c r="P47" s="1"/>
      <c r="Q47" s="1"/>
      <c r="R47" s="1"/>
      <c r="S47" s="1"/>
      <c r="T47" s="1"/>
      <c r="U47" s="1"/>
      <c r="V47" s="6"/>
      <c r="W47" s="6"/>
    </row>
    <row r="48" spans="1:23">
      <c r="E48" s="1"/>
      <c r="F48" s="1"/>
      <c r="G48" s="1"/>
      <c r="H48" s="1"/>
      <c r="I48" s="1"/>
      <c r="J48" s="1"/>
      <c r="K48" s="1"/>
      <c r="L48" s="1"/>
      <c r="M48" s="6"/>
      <c r="N48" s="6"/>
      <c r="O48" s="1"/>
      <c r="P48" s="1"/>
      <c r="Q48" s="1"/>
      <c r="R48" s="1"/>
      <c r="S48" s="1"/>
      <c r="T48" s="1"/>
      <c r="U48" s="1"/>
      <c r="V48" s="6"/>
      <c r="W48" s="6"/>
    </row>
    <row r="49" spans="5:23">
      <c r="E49" s="1"/>
      <c r="F49" s="1"/>
      <c r="G49" s="1"/>
      <c r="H49" s="1"/>
      <c r="I49" s="1"/>
      <c r="J49" s="1"/>
      <c r="K49" s="1"/>
      <c r="L49" s="1"/>
      <c r="M49" s="6"/>
      <c r="N49" s="6"/>
      <c r="O49" s="1"/>
      <c r="P49" s="1"/>
      <c r="Q49" s="1"/>
      <c r="R49" s="1"/>
      <c r="S49" s="1"/>
      <c r="T49" s="1"/>
      <c r="U49" s="1"/>
      <c r="V49" s="6"/>
      <c r="W49" s="6"/>
    </row>
    <row r="50" spans="5:23">
      <c r="E50" s="1"/>
      <c r="F50" s="1"/>
      <c r="G50" s="1"/>
      <c r="H50" s="1"/>
      <c r="I50" s="1"/>
      <c r="J50" s="1"/>
      <c r="K50" s="1"/>
      <c r="L50" s="1"/>
      <c r="M50" s="6"/>
      <c r="N50" s="6"/>
      <c r="O50" s="1"/>
      <c r="P50" s="1"/>
      <c r="Q50" s="1"/>
      <c r="R50" s="1"/>
      <c r="S50" s="1"/>
      <c r="T50" s="1"/>
      <c r="U50" s="1"/>
      <c r="V50" s="6"/>
      <c r="W50" s="6"/>
    </row>
    <row r="51" spans="5:23">
      <c r="E51" s="1"/>
      <c r="F51" s="1"/>
      <c r="G51" s="1"/>
      <c r="H51" s="1"/>
      <c r="I51" s="1"/>
      <c r="J51" s="1"/>
      <c r="K51" s="1"/>
      <c r="L51" s="1"/>
      <c r="M51" s="6"/>
      <c r="N51" s="6"/>
      <c r="O51" s="1"/>
      <c r="P51" s="1"/>
      <c r="Q51" s="1"/>
      <c r="R51" s="1"/>
      <c r="S51" s="1"/>
      <c r="T51" s="1"/>
      <c r="U51" s="1"/>
      <c r="V51" s="6"/>
      <c r="W51" s="6"/>
    </row>
    <row r="52" spans="5:23"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5:23"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5:23"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5:23"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5:23"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5:23"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5:23"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5:23"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5:23"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5:23"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5:23"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5:23"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5:23"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7:16"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7:16"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7:16"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7:16"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7:16"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7:16"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7:16"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7:16"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7:16"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7:16"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7:16"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7:16"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7:16"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7:16"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7:16"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7:16"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7:16"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7:16"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7:16"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7:16"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7:16"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7:16"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7:16"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7:16"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7:16"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7:16"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7:16"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7:16"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7:16"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7:16"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7:16"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7:16"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7:16"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7:16"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7:16"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7:16"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7:16"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7:16"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7:16"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7:16"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7:16"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7:16"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7:16"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7:16"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7:16"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7:16"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7:16"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7:16"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7:16"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7:16"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7:16"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7:16"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7:16"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7:16"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7:16"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7:16"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7:16"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7:16"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7:16"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7:16"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7:16"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7:16"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7:16"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7:16"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7:16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7:16"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7:16"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7:16"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7:16"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7:16"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7:16"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7:16"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7:16"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7:16"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7:16"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7:16"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7:16"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7:16"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7:16"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7:16"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7:16"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7:16"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7:16"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7:16"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7:16"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7:16"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7:16"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7:16"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7:16"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7:16"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7:16"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7:16"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7:16"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7:16"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7:16"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7:16"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7:16"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7:16"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7:16"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7:16"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7:16"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7:16"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7:16"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7:16"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7:16"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7:16"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7:16"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7:16"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7:16"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7:16"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7:16"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7:16"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7:16"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7:16"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7:16"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7:16"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7:16"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7:16"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7:16">
      <c r="G347" s="1"/>
      <c r="H347" s="1"/>
      <c r="I347" s="1"/>
      <c r="J347" s="1"/>
      <c r="K347" s="1"/>
      <c r="L347" s="1"/>
      <c r="M347" s="1"/>
      <c r="N347" s="1"/>
      <c r="O347" s="1"/>
      <c r="P347" s="1"/>
    </row>
  </sheetData>
  <conditionalFormatting sqref="DI2:DI14">
    <cfRule type="expression" dxfId="9" priority="16">
      <formula>COUNTIF(feries,$S2)=1</formula>
    </cfRule>
  </conditionalFormatting>
  <conditionalFormatting sqref="A29:C35 A5:C11 A13:C19 A21:C27 A37:C41">
    <cfRule type="expression" dxfId="8" priority="1">
      <formula>AND(OR(WEEKDAY(A5)=1,WEEKDAY(A5)=7),MONTH($C$2)=MONTH($C5))</formula>
    </cfRule>
    <cfRule type="expression" dxfId="7" priority="3">
      <formula>AND(OR(WEEKDAY(A5)=1,WEEKDAY(A5)=7),MONTH($C$2)&lt;&gt;MONTH($C5))</formula>
    </cfRule>
    <cfRule type="expression" dxfId="6" priority="17">
      <formula>AND(COUNTIF($DI$1:$DJ$14,A5)=1,MONTH($C$2)&lt;&gt;MONTH($C5))</formula>
    </cfRule>
  </conditionalFormatting>
  <conditionalFormatting sqref="A37:C41 E37:K41">
    <cfRule type="expression" dxfId="5" priority="18">
      <formula>MONTH($C$2)&lt;&gt;MONTH($C37)</formula>
    </cfRule>
  </conditionalFormatting>
  <conditionalFormatting sqref="A5:K11 A13:K19 A21:K27 A29:K35 A37:K41">
    <cfRule type="expression" dxfId="4" priority="2">
      <formula>AND(COUNTIF($DI$1:$DJ$14,A5)=1,MONTH($C$2)=MONTH($C5))</formula>
    </cfRule>
  </conditionalFormatting>
  <dataValidations count="3">
    <dataValidation type="list" allowBlank="1" showInputMessage="1" showErrorMessage="1" sqref="N40 P10">
      <formula1>"01/01/2021,01/01/2022,01/01/2023"</formula1>
    </dataValidation>
    <dataValidation type="list" allowBlank="1" showInputMessage="1" showErrorMessage="1" sqref="C1">
      <formula1>"01/01/2020,01/01/2021,01/01/2022,01/01/2023,01/01/2024,01/01/2025"</formula1>
    </dataValidation>
    <dataValidation type="list" allowBlank="1" showInputMessage="1" showErrorMessage="1" sqref="D5:D11 D37:D41 D13:D19 D21:D27 D29:D35">
      <formula1>équipe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H13:J19 E12 E20 E28 E36 H12:K12 H21:J27 H29:J35 H37:J39 H20:K20 H40:K42 K37:K39 H36:K36 K29:K35 H28:K28 K21:K27" formula="1"/>
  </ignoredErrors>
  <legacyDrawing r:id="rId2"/>
  <controls>
    <control shapeId="1026" r:id="rId3" name="SpinButton1"/>
  </controls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45"/>
  <sheetViews>
    <sheetView topLeftCell="G4" workbookViewId="0">
      <selection activeCell="T16" sqref="T16"/>
    </sheetView>
  </sheetViews>
  <sheetFormatPr baseColWidth="10" defaultRowHeight="15"/>
  <cols>
    <col min="2" max="2" width="14.5703125" customWidth="1"/>
    <col min="3" max="3" width="6" customWidth="1"/>
    <col min="4" max="4" width="25.7109375" customWidth="1"/>
    <col min="5" max="5" width="2.5703125" customWidth="1"/>
    <col min="6" max="6" width="22" customWidth="1"/>
    <col min="7" max="7" width="19" customWidth="1"/>
    <col min="10" max="10" width="11.42578125" customWidth="1"/>
    <col min="12" max="12" width="11.42578125" customWidth="1"/>
  </cols>
  <sheetData>
    <row r="1" spans="1:20">
      <c r="O1" s="105">
        <f>Feuil1!C1</f>
        <v>43831</v>
      </c>
      <c r="R1" s="106" t="s">
        <v>91</v>
      </c>
      <c r="S1" s="107">
        <v>6</v>
      </c>
      <c r="T1" s="109">
        <v>23</v>
      </c>
    </row>
    <row r="2" spans="1:20" ht="15.75" thickBot="1">
      <c r="O2" s="105">
        <f>EDATE(O1,1)</f>
        <v>43862</v>
      </c>
      <c r="R2" s="106" t="s">
        <v>85</v>
      </c>
      <c r="S2" s="107">
        <v>19</v>
      </c>
      <c r="T2" s="109">
        <v>5</v>
      </c>
    </row>
    <row r="3" spans="1:20" ht="15.75" thickBot="1">
      <c r="C3" s="47">
        <v>2021</v>
      </c>
      <c r="F3" s="1"/>
      <c r="G3" s="29" t="s">
        <v>31</v>
      </c>
      <c r="H3" s="30" t="s">
        <v>44</v>
      </c>
      <c r="I3" s="30"/>
      <c r="J3" s="30"/>
      <c r="K3" s="30"/>
      <c r="L3" s="30"/>
      <c r="M3" s="31"/>
      <c r="N3" s="1"/>
      <c r="O3" s="105">
        <f t="shared" ref="O3:O12" si="0">EDATE(O2,1)</f>
        <v>43891</v>
      </c>
      <c r="R3" s="106" t="s">
        <v>90</v>
      </c>
      <c r="S3" s="107">
        <v>23</v>
      </c>
      <c r="T3" s="109">
        <v>6</v>
      </c>
    </row>
    <row r="4" spans="1:20" ht="15.75" thickBot="1">
      <c r="F4" s="1"/>
      <c r="G4" s="32"/>
      <c r="H4" s="33"/>
      <c r="I4" s="33"/>
      <c r="J4" s="33"/>
      <c r="K4" s="33"/>
      <c r="L4" s="33"/>
      <c r="M4" s="34"/>
      <c r="N4" s="1"/>
      <c r="O4" s="105">
        <f t="shared" si="0"/>
        <v>43922</v>
      </c>
      <c r="R4" s="106" t="s">
        <v>86</v>
      </c>
      <c r="S4" s="107">
        <v>13</v>
      </c>
      <c r="T4" s="109">
        <v>21</v>
      </c>
    </row>
    <row r="5" spans="1:20" ht="15.75" thickBot="1">
      <c r="A5" s="38" t="s">
        <v>21</v>
      </c>
      <c r="B5" s="39" t="s">
        <v>22</v>
      </c>
      <c r="F5" s="1"/>
      <c r="G5" s="32"/>
      <c r="H5" s="33"/>
      <c r="I5" s="33"/>
      <c r="J5" s="33"/>
      <c r="K5" s="33"/>
      <c r="L5" s="33"/>
      <c r="M5" s="34"/>
      <c r="N5" s="1"/>
      <c r="O5" s="105">
        <f t="shared" si="0"/>
        <v>43952</v>
      </c>
      <c r="R5" s="106" t="s">
        <v>87</v>
      </c>
      <c r="S5" s="107">
        <v>7</v>
      </c>
      <c r="T5" s="109">
        <v>14</v>
      </c>
    </row>
    <row r="6" spans="1:20">
      <c r="A6" s="40" t="s">
        <v>2</v>
      </c>
      <c r="B6" s="41"/>
      <c r="C6" s="1"/>
      <c r="D6" s="22">
        <f xml:space="preserve"> DATE($C$3,1,1)</f>
        <v>44197</v>
      </c>
      <c r="E6" s="23"/>
      <c r="F6" s="23" t="s">
        <v>31</v>
      </c>
      <c r="G6" s="32"/>
      <c r="H6" s="33"/>
      <c r="I6" s="33"/>
      <c r="J6" s="33"/>
      <c r="K6" s="33"/>
      <c r="L6" s="33"/>
      <c r="M6" s="34"/>
      <c r="N6" s="1"/>
      <c r="O6" s="105">
        <f t="shared" si="0"/>
        <v>43983</v>
      </c>
      <c r="P6" s="1"/>
      <c r="R6" s="106"/>
      <c r="S6" s="108"/>
      <c r="T6" s="110"/>
    </row>
    <row r="7" spans="1:20">
      <c r="A7" s="42" t="s">
        <v>19</v>
      </c>
      <c r="B7" s="43"/>
      <c r="C7" s="1"/>
      <c r="D7" s="24">
        <f>FLOOR(DAY(MINUTE($C$3/38)/2+56)&amp;"/5/"&amp;$C$3,7)-34</f>
        <v>44290</v>
      </c>
      <c r="E7" s="25"/>
      <c r="F7" s="25" t="s">
        <v>43</v>
      </c>
      <c r="G7" s="32" t="s">
        <v>56</v>
      </c>
      <c r="H7" s="33"/>
      <c r="I7" s="33"/>
      <c r="J7" s="33"/>
      <c r="K7" s="33"/>
      <c r="L7" s="33"/>
      <c r="M7" s="34"/>
      <c r="N7" s="1"/>
      <c r="O7" s="105">
        <f t="shared" si="0"/>
        <v>44013</v>
      </c>
      <c r="R7" s="106" t="s">
        <v>88</v>
      </c>
      <c r="S7" s="108"/>
      <c r="T7" s="110"/>
    </row>
    <row r="8" spans="1:20">
      <c r="A8" s="44" t="s">
        <v>20</v>
      </c>
      <c r="B8" s="41"/>
      <c r="C8" s="1"/>
      <c r="D8" s="26">
        <f xml:space="preserve"> D7 + 1</f>
        <v>44291</v>
      </c>
      <c r="E8" s="25"/>
      <c r="F8" s="25" t="s">
        <v>32</v>
      </c>
      <c r="G8" s="32" t="s">
        <v>32</v>
      </c>
      <c r="H8" s="33" t="s">
        <v>45</v>
      </c>
      <c r="I8" s="33"/>
      <c r="J8" s="33"/>
      <c r="K8" s="33"/>
      <c r="L8" s="33"/>
      <c r="M8" s="34"/>
      <c r="N8" s="1"/>
      <c r="O8" s="105">
        <f t="shared" si="0"/>
        <v>44044</v>
      </c>
      <c r="R8" s="106" t="s">
        <v>89</v>
      </c>
      <c r="S8" s="108"/>
      <c r="T8" s="110"/>
    </row>
    <row r="9" spans="1:20">
      <c r="A9" s="44" t="s">
        <v>0</v>
      </c>
      <c r="B9" s="41"/>
      <c r="C9" s="1"/>
      <c r="D9" s="26">
        <f xml:space="preserve"> DATE($C$3,5,1)</f>
        <v>44317</v>
      </c>
      <c r="E9" s="25"/>
      <c r="F9" s="25" t="s">
        <v>33</v>
      </c>
      <c r="G9" s="32" t="s">
        <v>33</v>
      </c>
      <c r="H9" s="33" t="s">
        <v>46</v>
      </c>
      <c r="I9" s="33"/>
      <c r="J9" s="33"/>
      <c r="K9" s="33"/>
      <c r="L9" s="33"/>
      <c r="M9" s="34"/>
      <c r="N9" s="1"/>
      <c r="O9" s="105">
        <f t="shared" si="0"/>
        <v>44075</v>
      </c>
      <c r="R9" s="106"/>
      <c r="S9" s="108"/>
      <c r="T9" s="110"/>
    </row>
    <row r="10" spans="1:20" ht="15.75" thickBot="1">
      <c r="A10" s="45" t="s">
        <v>1</v>
      </c>
      <c r="B10" s="46"/>
      <c r="C10" s="1"/>
      <c r="D10" s="26">
        <f xml:space="preserve"> DATE($C$3,5,8)</f>
        <v>44324</v>
      </c>
      <c r="E10" s="25"/>
      <c r="F10" s="25" t="s">
        <v>34</v>
      </c>
      <c r="G10" s="32" t="s">
        <v>34</v>
      </c>
      <c r="H10" s="33" t="s">
        <v>47</v>
      </c>
      <c r="I10" s="33"/>
      <c r="J10" s="33"/>
      <c r="K10" s="33"/>
      <c r="L10" s="33"/>
      <c r="M10" s="34"/>
      <c r="N10" s="1"/>
      <c r="O10" s="105">
        <f t="shared" si="0"/>
        <v>44105</v>
      </c>
    </row>
    <row r="11" spans="1:20">
      <c r="B11" s="1"/>
      <c r="C11" s="1"/>
      <c r="D11" s="26">
        <f xml:space="preserve"> D7 + 39</f>
        <v>44329</v>
      </c>
      <c r="E11" s="25"/>
      <c r="F11" s="25" t="s">
        <v>35</v>
      </c>
      <c r="G11" s="32" t="s">
        <v>35</v>
      </c>
      <c r="H11" s="33" t="s">
        <v>55</v>
      </c>
      <c r="I11" s="33"/>
      <c r="J11" s="33"/>
      <c r="K11" s="33"/>
      <c r="L11" s="33"/>
      <c r="M11" s="34"/>
      <c r="N11" s="1"/>
      <c r="O11" s="105">
        <f t="shared" si="0"/>
        <v>44136</v>
      </c>
    </row>
    <row r="12" spans="1:20">
      <c r="A12" s="87"/>
      <c r="B12" s="1"/>
      <c r="C12" s="1"/>
      <c r="D12" s="26">
        <f xml:space="preserve"> D7 + 49</f>
        <v>44339</v>
      </c>
      <c r="E12" s="25"/>
      <c r="F12" s="25" t="s">
        <v>36</v>
      </c>
      <c r="G12" s="32" t="s">
        <v>36</v>
      </c>
      <c r="H12" s="33" t="s">
        <v>54</v>
      </c>
      <c r="I12" s="33"/>
      <c r="J12" s="33"/>
      <c r="K12" s="33"/>
      <c r="L12" s="33"/>
      <c r="M12" s="34"/>
      <c r="N12" s="1"/>
      <c r="O12" s="105">
        <f t="shared" si="0"/>
        <v>44166</v>
      </c>
    </row>
    <row r="13" spans="1:20">
      <c r="B13" s="1">
        <f>C3</f>
        <v>2021</v>
      </c>
      <c r="C13" s="1"/>
      <c r="D13" s="26">
        <f xml:space="preserve"> D7 + 50</f>
        <v>44340</v>
      </c>
      <c r="E13" s="25"/>
      <c r="F13" s="25" t="s">
        <v>37</v>
      </c>
      <c r="G13" s="32" t="s">
        <v>37</v>
      </c>
      <c r="H13" s="33" t="s">
        <v>53</v>
      </c>
      <c r="I13" s="33"/>
      <c r="J13" s="33"/>
      <c r="K13" s="33"/>
      <c r="L13" s="33"/>
      <c r="M13" s="34"/>
      <c r="N13" s="1"/>
    </row>
    <row r="14" spans="1:20">
      <c r="B14" s="1"/>
      <c r="C14" s="1"/>
      <c r="D14" s="26">
        <f xml:space="preserve"> DATE($C$3,7,14)</f>
        <v>44391</v>
      </c>
      <c r="E14" s="25"/>
      <c r="F14" s="25" t="s">
        <v>38</v>
      </c>
      <c r="G14" s="32" t="s">
        <v>38</v>
      </c>
      <c r="H14" s="33" t="s">
        <v>48</v>
      </c>
      <c r="I14" s="33"/>
      <c r="J14" s="33"/>
      <c r="K14" s="33"/>
      <c r="L14" s="33"/>
      <c r="M14" s="34"/>
      <c r="N14" s="1"/>
    </row>
    <row r="15" spans="1:20">
      <c r="B15" s="1"/>
      <c r="C15" s="1"/>
      <c r="D15" s="26">
        <f xml:space="preserve"> DATE($C$3,8,15)</f>
        <v>44423</v>
      </c>
      <c r="E15" s="25"/>
      <c r="F15" s="25" t="s">
        <v>39</v>
      </c>
      <c r="G15" s="32" t="s">
        <v>39</v>
      </c>
      <c r="H15" s="33" t="s">
        <v>49</v>
      </c>
      <c r="I15" s="33"/>
      <c r="J15" s="33"/>
      <c r="K15" s="33"/>
      <c r="L15" s="33"/>
      <c r="M15" s="34"/>
      <c r="N15" s="1"/>
      <c r="P15" s="4"/>
      <c r="Q15" s="4"/>
      <c r="R15" s="4"/>
      <c r="S15" s="4"/>
      <c r="T15" s="4"/>
    </row>
    <row r="16" spans="1:20">
      <c r="B16" s="1"/>
      <c r="C16" s="1"/>
      <c r="D16" s="26">
        <f xml:space="preserve"> DATE($C$3,11,1)</f>
        <v>44501</v>
      </c>
      <c r="E16" s="25"/>
      <c r="F16" s="25" t="s">
        <v>40</v>
      </c>
      <c r="G16" s="32" t="s">
        <v>40</v>
      </c>
      <c r="H16" s="33" t="s">
        <v>50</v>
      </c>
      <c r="I16" s="33"/>
      <c r="J16" s="33"/>
      <c r="K16" s="33"/>
      <c r="L16" s="33"/>
      <c r="M16" s="34"/>
      <c r="N16" s="1"/>
      <c r="P16" s="4"/>
      <c r="Q16" s="4"/>
      <c r="R16" s="4"/>
      <c r="S16" s="4"/>
      <c r="T16" s="4"/>
    </row>
    <row r="17" spans="1:20">
      <c r="B17" s="1"/>
      <c r="C17" s="1"/>
      <c r="D17" s="26">
        <f xml:space="preserve"> DATE($C$3,11,11)</f>
        <v>44511</v>
      </c>
      <c r="E17" s="25"/>
      <c r="F17" s="25" t="s">
        <v>41</v>
      </c>
      <c r="G17" s="32" t="s">
        <v>41</v>
      </c>
      <c r="H17" s="33" t="s">
        <v>51</v>
      </c>
      <c r="I17" s="33"/>
      <c r="J17" s="33"/>
      <c r="K17" s="33"/>
      <c r="L17" s="33"/>
      <c r="M17" s="34"/>
      <c r="N17" s="1"/>
      <c r="P17" s="4"/>
      <c r="Q17" s="4"/>
      <c r="R17" s="4"/>
      <c r="S17" s="4"/>
      <c r="T17" s="4"/>
    </row>
    <row r="18" spans="1:20" ht="15.75" thickBot="1">
      <c r="B18" s="1"/>
      <c r="C18" s="1"/>
      <c r="D18" s="27">
        <f xml:space="preserve"> DATE($C$3,12,25)</f>
        <v>44555</v>
      </c>
      <c r="E18" s="28"/>
      <c r="F18" s="28" t="s">
        <v>42</v>
      </c>
      <c r="G18" s="35" t="s">
        <v>42</v>
      </c>
      <c r="H18" s="36" t="s">
        <v>52</v>
      </c>
      <c r="I18" s="36"/>
      <c r="J18" s="36"/>
      <c r="K18" s="36"/>
      <c r="L18" s="36"/>
      <c r="M18" s="37"/>
      <c r="N18" s="1"/>
      <c r="P18" s="4"/>
      <c r="Q18" s="4"/>
      <c r="R18" s="4"/>
      <c r="S18" s="4"/>
      <c r="T18" s="4"/>
    </row>
    <row r="19" spans="1:20">
      <c r="B19" s="1"/>
      <c r="C19" s="1"/>
      <c r="D19" s="3"/>
    </row>
    <row r="20" spans="1:20">
      <c r="D20" s="3"/>
      <c r="G20" s="1" t="s">
        <v>75</v>
      </c>
      <c r="H20" s="1"/>
      <c r="I20" s="1"/>
      <c r="J20" s="1"/>
      <c r="K20" s="1"/>
      <c r="L20" s="1"/>
      <c r="M20" s="1"/>
      <c r="N20" s="1"/>
      <c r="O20" s="1"/>
      <c r="P20" s="1"/>
    </row>
    <row r="21" spans="1:20">
      <c r="A21" s="1"/>
      <c r="B21" s="1"/>
      <c r="C21" s="1"/>
      <c r="D21" s="1"/>
      <c r="E21" s="1"/>
      <c r="F21" s="1"/>
      <c r="G21" s="1" t="s">
        <v>76</v>
      </c>
      <c r="H21" s="1"/>
      <c r="I21" s="1"/>
      <c r="J21" s="1"/>
      <c r="K21" s="1"/>
      <c r="L21" s="1"/>
      <c r="M21" s="1"/>
      <c r="N21" s="1"/>
      <c r="O21" s="1"/>
      <c r="P21" s="1"/>
    </row>
    <row r="22" spans="1:20">
      <c r="A22" s="1"/>
      <c r="B22" s="1"/>
      <c r="C22" s="1"/>
      <c r="D22" s="1"/>
      <c r="E22" s="1"/>
      <c r="F22" s="1"/>
      <c r="G22" s="1" t="s">
        <v>77</v>
      </c>
      <c r="H22" s="1"/>
      <c r="I22" s="1"/>
      <c r="J22" s="1"/>
      <c r="K22" s="1"/>
      <c r="L22" s="1"/>
      <c r="M22" s="1"/>
      <c r="N22" s="1"/>
      <c r="O22" s="1"/>
      <c r="P22" s="1"/>
    </row>
    <row r="23" spans="1:20">
      <c r="A23" s="1"/>
      <c r="B23" s="4" t="s">
        <v>57</v>
      </c>
      <c r="C23" s="4"/>
      <c r="D23" s="4"/>
      <c r="E23" s="4"/>
      <c r="F23" s="4"/>
      <c r="G23" s="1" t="s">
        <v>78</v>
      </c>
      <c r="H23" s="1"/>
      <c r="I23" s="1"/>
      <c r="J23" s="1"/>
      <c r="K23" s="1"/>
      <c r="L23" s="1"/>
      <c r="M23" s="1"/>
      <c r="N23" s="1"/>
      <c r="O23" s="1"/>
      <c r="P23" s="1"/>
    </row>
    <row r="24" spans="1:20">
      <c r="A24" s="1"/>
      <c r="B24" s="54" t="s">
        <v>66</v>
      </c>
      <c r="C24" s="4"/>
      <c r="D24" s="4"/>
      <c r="E24" s="4"/>
      <c r="F24" s="4"/>
      <c r="G24" s="1"/>
      <c r="H24" s="1"/>
      <c r="I24" s="1"/>
      <c r="J24" s="1"/>
      <c r="K24" s="1"/>
      <c r="L24" s="1"/>
      <c r="M24" s="1"/>
      <c r="N24" s="1"/>
      <c r="O24" s="1"/>
    </row>
    <row r="25" spans="1:20">
      <c r="A25" s="1"/>
      <c r="B25" s="4" t="s">
        <v>58</v>
      </c>
      <c r="C25" s="4"/>
      <c r="D25" s="4"/>
      <c r="E25" s="4"/>
      <c r="F25" s="4"/>
      <c r="G25" s="1"/>
      <c r="H25" s="1"/>
      <c r="I25" s="1"/>
      <c r="J25" s="1"/>
      <c r="K25" s="1"/>
      <c r="L25" s="1"/>
      <c r="M25" s="1"/>
      <c r="N25" s="1"/>
      <c r="O25" s="1"/>
    </row>
    <row r="26" spans="1:20">
      <c r="B26" s="54" t="s">
        <v>69</v>
      </c>
      <c r="C26" s="4"/>
      <c r="D26" s="4"/>
      <c r="E26" s="4"/>
      <c r="F26" s="4"/>
      <c r="G26" s="1"/>
      <c r="H26" s="1"/>
      <c r="I26" s="1"/>
      <c r="J26" s="1"/>
      <c r="K26" s="1"/>
      <c r="L26" s="1"/>
      <c r="M26" s="1"/>
      <c r="N26" s="1"/>
      <c r="O26" s="1"/>
    </row>
    <row r="27" spans="1:20">
      <c r="B27" s="4" t="s">
        <v>59</v>
      </c>
      <c r="C27" s="4"/>
      <c r="D27" s="4"/>
      <c r="E27" s="4"/>
      <c r="F27" s="1" t="s">
        <v>67</v>
      </c>
      <c r="G27" s="1" t="s">
        <v>68</v>
      </c>
      <c r="H27" s="1"/>
      <c r="I27" s="1"/>
      <c r="J27" s="1"/>
      <c r="K27" s="1"/>
      <c r="L27" s="1"/>
      <c r="M27" s="1"/>
      <c r="N27" s="1"/>
      <c r="O27" s="1"/>
    </row>
    <row r="28" spans="1:20">
      <c r="B28" s="54" t="s">
        <v>65</v>
      </c>
      <c r="C28" s="4"/>
      <c r="D28" s="4"/>
      <c r="E28" s="4"/>
      <c r="F28" s="4"/>
      <c r="G28" s="1"/>
      <c r="H28" s="1"/>
      <c r="I28" s="1"/>
      <c r="J28" s="1"/>
      <c r="K28" s="1"/>
      <c r="L28" s="1"/>
      <c r="M28" s="1"/>
      <c r="N28" s="1"/>
      <c r="O28" s="1"/>
    </row>
    <row r="29" spans="1:20">
      <c r="B29" s="55" t="s">
        <v>60</v>
      </c>
      <c r="C29" s="4"/>
      <c r="D29" s="4"/>
      <c r="E29" s="4"/>
      <c r="F29" s="4"/>
      <c r="G29" s="1"/>
      <c r="H29" s="1"/>
      <c r="I29" s="1"/>
      <c r="J29" s="1"/>
      <c r="K29" s="1"/>
      <c r="L29" s="1"/>
      <c r="M29" s="1"/>
      <c r="N29" s="1"/>
      <c r="O29" s="1"/>
    </row>
    <row r="30" spans="1:20">
      <c r="B30" s="54" t="s">
        <v>73</v>
      </c>
      <c r="C30" s="4"/>
      <c r="D30" s="4"/>
      <c r="E30" s="4"/>
      <c r="F30" s="4"/>
      <c r="G30" s="1"/>
      <c r="H30" s="1"/>
      <c r="I30" s="1"/>
      <c r="J30" s="1"/>
      <c r="K30" s="1"/>
      <c r="L30" s="1"/>
      <c r="M30" s="1"/>
      <c r="N30" s="1"/>
      <c r="O30" s="1"/>
    </row>
    <row r="31" spans="1:20">
      <c r="B31" s="4" t="s">
        <v>61</v>
      </c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</row>
    <row r="32" spans="1:20">
      <c r="B32" s="54" t="s">
        <v>62</v>
      </c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B34" s="56" t="s">
        <v>63</v>
      </c>
      <c r="C34" s="56"/>
      <c r="D34" s="56"/>
      <c r="E34" s="56"/>
      <c r="F34" s="56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B35" s="57" t="s">
        <v>64</v>
      </c>
      <c r="C35" s="57"/>
      <c r="D35" s="56"/>
      <c r="E35" s="56"/>
      <c r="F35" s="56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B37" s="82" t="s">
        <v>70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B39" t="s">
        <v>71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B41" s="54" t="s">
        <v>72</v>
      </c>
      <c r="C41" s="4"/>
      <c r="D41" s="4"/>
      <c r="F41" s="1"/>
      <c r="G41" s="1"/>
      <c r="H41" s="1"/>
      <c r="I41" s="1"/>
      <c r="J41" s="1"/>
      <c r="K41" s="1"/>
      <c r="L41" s="1"/>
      <c r="M41" s="1"/>
      <c r="N41" s="1"/>
      <c r="O41" s="1"/>
    </row>
    <row r="43" spans="1:15">
      <c r="A43" s="4" t="s">
        <v>79</v>
      </c>
      <c r="B43" s="4"/>
      <c r="C43" s="4"/>
      <c r="D43" s="4"/>
      <c r="E43" s="4"/>
      <c r="F43" s="4"/>
    </row>
    <row r="44" spans="1:15">
      <c r="A44" s="4" t="s">
        <v>80</v>
      </c>
      <c r="B44" s="4"/>
      <c r="C44" s="4"/>
      <c r="D44" s="4"/>
      <c r="E44" s="4"/>
      <c r="F44" s="4"/>
    </row>
    <row r="45" spans="1:15">
      <c r="A45" s="4" t="s">
        <v>81</v>
      </c>
      <c r="B45" s="4"/>
      <c r="C45" s="4"/>
      <c r="D45" s="4"/>
      <c r="E45" s="4"/>
      <c r="F45" s="4"/>
    </row>
  </sheetData>
  <dataValidations count="1">
    <dataValidation type="list" allowBlank="1" showInputMessage="1" showErrorMessage="1" sqref="C3">
      <formula1>"2020,2021,2022,2023,2024,2025"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Feuil1</vt:lpstr>
      <vt:lpstr>paramêtre</vt:lpstr>
      <vt:lpstr>Début</vt:lpstr>
      <vt:lpstr>équipe</vt:lpstr>
      <vt:lpstr>feriée</vt:lpstr>
      <vt:lpstr>fin</vt:lpstr>
      <vt:lpstr>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serge</dc:creator>
  <cp:lastModifiedBy>serge serge</cp:lastModifiedBy>
  <dcterms:created xsi:type="dcterms:W3CDTF">2019-12-12T11:37:59Z</dcterms:created>
  <dcterms:modified xsi:type="dcterms:W3CDTF">2020-01-19T18:52:46Z</dcterms:modified>
</cp:coreProperties>
</file>