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romain/Desktop/"/>
    </mc:Choice>
  </mc:AlternateContent>
  <bookViews>
    <workbookView xWindow="1340" yWindow="460" windowWidth="24260" windowHeight="15540" tabRatio="500"/>
  </bookViews>
  <sheets>
    <sheet name="Feuil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1" i="1" l="1"/>
  <c r="N21" i="1"/>
  <c r="O5" i="1"/>
  <c r="O6" i="1"/>
  <c r="O7" i="1"/>
  <c r="O8" i="1"/>
  <c r="O9" i="1"/>
  <c r="O10" i="1"/>
  <c r="O12" i="1"/>
  <c r="O15" i="1"/>
  <c r="O16" i="1"/>
  <c r="O18" i="1"/>
  <c r="O19" i="1"/>
  <c r="O20" i="1"/>
  <c r="O26" i="1"/>
  <c r="O27" i="1"/>
  <c r="O28" i="1"/>
  <c r="O30" i="1"/>
  <c r="O35" i="1"/>
  <c r="O36" i="1"/>
  <c r="O43" i="1"/>
  <c r="O47" i="1"/>
  <c r="O49" i="1"/>
  <c r="O55" i="1"/>
  <c r="O57" i="1"/>
  <c r="O63" i="1"/>
  <c r="O67" i="1"/>
  <c r="O79" i="1"/>
  <c r="O85" i="1"/>
  <c r="O89" i="1"/>
  <c r="O91" i="1"/>
  <c r="O93" i="1"/>
  <c r="O97" i="1"/>
  <c r="M5" i="1"/>
  <c r="M6" i="1"/>
  <c r="M7" i="1"/>
  <c r="M8" i="1"/>
  <c r="M9" i="1"/>
  <c r="M10" i="1"/>
  <c r="M12" i="1"/>
  <c r="M15" i="1"/>
  <c r="M16" i="1"/>
  <c r="M18" i="1"/>
  <c r="M19" i="1"/>
  <c r="M20" i="1"/>
  <c r="M21" i="1"/>
  <c r="M26" i="1"/>
  <c r="M27" i="1"/>
  <c r="M28" i="1"/>
  <c r="M30" i="1"/>
  <c r="M35" i="1"/>
  <c r="M36" i="1"/>
  <c r="M43" i="1"/>
  <c r="M47" i="1"/>
  <c r="M49" i="1"/>
  <c r="M55" i="1"/>
  <c r="M57" i="1"/>
  <c r="M63" i="1"/>
  <c r="M67" i="1"/>
  <c r="M79" i="1"/>
  <c r="M85" i="1"/>
  <c r="M89" i="1"/>
  <c r="M91" i="1"/>
  <c r="M93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N97" i="1"/>
  <c r="N93" i="1"/>
  <c r="N91" i="1"/>
  <c r="N89" i="1"/>
  <c r="N85" i="1"/>
  <c r="N79" i="1"/>
  <c r="N67" i="1"/>
  <c r="N63" i="1"/>
  <c r="N57" i="1"/>
  <c r="N55" i="1"/>
  <c r="N49" i="1"/>
  <c r="N47" i="1"/>
  <c r="N43" i="1"/>
  <c r="N36" i="1"/>
  <c r="N35" i="1"/>
  <c r="N30" i="1"/>
  <c r="N28" i="1"/>
  <c r="N27" i="1"/>
  <c r="N26" i="1"/>
  <c r="N20" i="1"/>
  <c r="N19" i="1"/>
  <c r="N18" i="1"/>
  <c r="N16" i="1"/>
  <c r="N15" i="1"/>
  <c r="N12" i="1"/>
  <c r="N10" i="1"/>
  <c r="N9" i="1"/>
  <c r="N8" i="1"/>
  <c r="N7" i="1"/>
  <c r="N6" i="1"/>
  <c r="N5" i="1"/>
  <c r="L8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3" i="1"/>
  <c r="L91" i="1"/>
  <c r="L89" i="1"/>
  <c r="L85" i="1"/>
  <c r="L79" i="1"/>
  <c r="L63" i="1"/>
  <c r="L67" i="1"/>
  <c r="L57" i="1"/>
  <c r="L55" i="1"/>
  <c r="L49" i="1"/>
  <c r="L47" i="1"/>
  <c r="L43" i="1"/>
  <c r="L36" i="1"/>
  <c r="L35" i="1"/>
  <c r="L30" i="1"/>
  <c r="L28" i="1"/>
  <c r="L27" i="1"/>
  <c r="L26" i="1"/>
  <c r="L21" i="1"/>
  <c r="L20" i="1"/>
  <c r="L19" i="1"/>
  <c r="L18" i="1"/>
  <c r="L16" i="1"/>
  <c r="L15" i="1"/>
  <c r="L12" i="1"/>
  <c r="L10" i="1"/>
  <c r="L9" i="1"/>
  <c r="L7" i="1"/>
  <c r="L6" i="1"/>
  <c r="L5" i="1"/>
</calcChain>
</file>

<file path=xl/sharedStrings.xml><?xml version="1.0" encoding="utf-8"?>
<sst xmlns="http://schemas.openxmlformats.org/spreadsheetml/2006/main" count="297" uniqueCount="228">
  <si>
    <t>T+ 0:00</t>
  </si>
  <si>
    <t>0.0nm</t>
  </si>
  <si>
    <t>169°</t>
  </si>
  <si>
    <t>10.2 kt</t>
  </si>
  <si>
    <t>237°</t>
  </si>
  <si>
    <t>Jib</t>
  </si>
  <si>
    <t>14.59 kts</t>
  </si>
  <si>
    <t>T+ 0:10</t>
  </si>
  <si>
    <t>2.4nm</t>
  </si>
  <si>
    <t>179°</t>
  </si>
  <si>
    <t>9.8 kt</t>
  </si>
  <si>
    <t>247°</t>
  </si>
  <si>
    <t>14.40 kts</t>
  </si>
  <si>
    <t>T+ 0:20</t>
  </si>
  <si>
    <t>4.8nm</t>
  </si>
  <si>
    <t>189°</t>
  </si>
  <si>
    <t>9.6 kt</t>
  </si>
  <si>
    <t>14.27 kts</t>
  </si>
  <si>
    <t>T+ 0:30</t>
  </si>
  <si>
    <t>7.2nm</t>
  </si>
  <si>
    <t>197°</t>
  </si>
  <si>
    <t>9.4 kt</t>
  </si>
  <si>
    <t>13.83 kts</t>
  </si>
  <si>
    <t>T+ 0:40</t>
  </si>
  <si>
    <t>9.4nm</t>
  </si>
  <si>
    <t>203°</t>
  </si>
  <si>
    <t>13.46 kts</t>
  </si>
  <si>
    <t>T+ 0:50</t>
  </si>
  <si>
    <t>11.7nm</t>
  </si>
  <si>
    <t>209°</t>
  </si>
  <si>
    <t>12.61 kts</t>
  </si>
  <si>
    <t>T+ 1:10</t>
  </si>
  <si>
    <t>15.8nm</t>
  </si>
  <si>
    <t>216°</t>
  </si>
  <si>
    <t>12.60 kts</t>
  </si>
  <si>
    <t>T+ 1:40</t>
  </si>
  <si>
    <t>22.1nm</t>
  </si>
  <si>
    <t>223°</t>
  </si>
  <si>
    <t>T+ 1:50</t>
  </si>
  <si>
    <t>24.1nm</t>
  </si>
  <si>
    <t>224°</t>
  </si>
  <si>
    <t>9.7 kt</t>
  </si>
  <si>
    <t>11.93 kts</t>
  </si>
  <si>
    <t>T+ 2:10</t>
  </si>
  <si>
    <t>28.1nm</t>
  </si>
  <si>
    <t>226°</t>
  </si>
  <si>
    <t>10.0 kt</t>
  </si>
  <si>
    <t>12.73 kts</t>
  </si>
  <si>
    <t>T+ 2:20</t>
  </si>
  <si>
    <t>30.2nm</t>
  </si>
  <si>
    <t>12.17 kts</t>
  </si>
  <si>
    <t>T+ 2:30</t>
  </si>
  <si>
    <t>32.2nm</t>
  </si>
  <si>
    <t>225°</t>
  </si>
  <si>
    <t>10.5 kt</t>
  </si>
  <si>
    <t>12.96 kts</t>
  </si>
  <si>
    <t>T+ 2:40</t>
  </si>
  <si>
    <t>34.4nm</t>
  </si>
  <si>
    <t>10.7 kt</t>
  </si>
  <si>
    <t>12.50 kts</t>
  </si>
  <si>
    <t>T+ 3:30</t>
  </si>
  <si>
    <t>45.1nm</t>
  </si>
  <si>
    <t>220°</t>
  </si>
  <si>
    <t>11.9 kt</t>
  </si>
  <si>
    <t>13.89 kts</t>
  </si>
  <si>
    <t>T+ 3:40</t>
  </si>
  <si>
    <t>47.5nm</t>
  </si>
  <si>
    <t>218°</t>
  </si>
  <si>
    <t>12.2 kt</t>
  </si>
  <si>
    <t>14.53 kts</t>
  </si>
  <si>
    <t>T+ 3:50</t>
  </si>
  <si>
    <t>49.9nm</t>
  </si>
  <si>
    <t>12.5 kt</t>
  </si>
  <si>
    <t>14.08 kts</t>
  </si>
  <si>
    <t>T+ 4:10</t>
  </si>
  <si>
    <t>54.6nm</t>
  </si>
  <si>
    <t>214°</t>
  </si>
  <si>
    <t>13.0 kt</t>
  </si>
  <si>
    <t>14.82 kts</t>
  </si>
  <si>
    <t>T+ 5:00</t>
  </si>
  <si>
    <t>67.2nm</t>
  </si>
  <si>
    <t>208°</t>
  </si>
  <si>
    <t>14.6 kt</t>
  </si>
  <si>
    <t>15.21 kts</t>
  </si>
  <si>
    <t>T+ 5:10</t>
  </si>
  <si>
    <t>69.7nm</t>
  </si>
  <si>
    <t>207°</t>
  </si>
  <si>
    <t>14.9 kt</t>
  </si>
  <si>
    <t>15.68 kts</t>
  </si>
  <si>
    <t>T+ 6:20</t>
  </si>
  <si>
    <t>88.4nm</t>
  </si>
  <si>
    <t>202°</t>
  </si>
  <si>
    <t>17.4 kt</t>
  </si>
  <si>
    <t>16.31 kts</t>
  </si>
  <si>
    <t>T+ 7:00</t>
  </si>
  <si>
    <t>99.4nm</t>
  </si>
  <si>
    <t>201°</t>
  </si>
  <si>
    <t>18.5 kt</t>
  </si>
  <si>
    <t>15.88 kts</t>
  </si>
  <si>
    <t>T+ 7:20</t>
  </si>
  <si>
    <t>104.7nm</t>
  </si>
  <si>
    <t>19.0 kt</t>
  </si>
  <si>
    <t>16.64 kts</t>
  </si>
  <si>
    <t>T+ 8:20</t>
  </si>
  <si>
    <t>121.4nm</t>
  </si>
  <si>
    <t>200°</t>
  </si>
  <si>
    <t>20.7 kt</t>
  </si>
  <si>
    <t>250°</t>
  </si>
  <si>
    <t>16.27 kts</t>
  </si>
  <si>
    <t>T+ 8:40</t>
  </si>
  <si>
    <t>126.8nm</t>
  </si>
  <si>
    <t>21.1 kt</t>
  </si>
  <si>
    <t>18.64 kts</t>
  </si>
  <si>
    <t>T+ 9:40</t>
  </si>
  <si>
    <t>145.5nm</t>
  </si>
  <si>
    <t>22.2 kt</t>
  </si>
  <si>
    <t>17.14 kts</t>
  </si>
  <si>
    <t>T+10:20</t>
  </si>
  <si>
    <t>157.0nm</t>
  </si>
  <si>
    <t>22.3 kt</t>
  </si>
  <si>
    <t>16.48 kts</t>
  </si>
  <si>
    <t>T+12:20</t>
  </si>
  <si>
    <t>189.8nm</t>
  </si>
  <si>
    <t>21.2 kt</t>
  </si>
  <si>
    <t>16.33 kts</t>
  </si>
  <si>
    <t>T+13:20</t>
  </si>
  <si>
    <t>205.9nm</t>
  </si>
  <si>
    <t>19.3 kt</t>
  </si>
  <si>
    <t>15.36 kts</t>
  </si>
  <si>
    <t>T+14:00</t>
  </si>
  <si>
    <t>216.1nm</t>
  </si>
  <si>
    <t>221°</t>
  </si>
  <si>
    <t>18.1 kt</t>
  </si>
  <si>
    <t>15.26 kts</t>
  </si>
  <si>
    <t>T+14:20</t>
  </si>
  <si>
    <t>221.1nm</t>
  </si>
  <si>
    <t>17.6 kt</t>
  </si>
  <si>
    <t>14.29 kts</t>
  </si>
  <si>
    <t>T+14:40</t>
  </si>
  <si>
    <t>225.8nm</t>
  </si>
  <si>
    <t>17.1 kt</t>
  </si>
  <si>
    <t>15.09 kts</t>
  </si>
  <si>
    <t>T+15:20</t>
  </si>
  <si>
    <t>235.4nm</t>
  </si>
  <si>
    <t>232°</t>
  </si>
  <si>
    <t>16.3 kt</t>
  </si>
  <si>
    <t>14.13 kts</t>
  </si>
  <si>
    <t>T+16:40</t>
  </si>
  <si>
    <t>253.3nm</t>
  </si>
  <si>
    <t>14.4 kt</t>
  </si>
  <si>
    <t>13.88 kts</t>
  </si>
  <si>
    <t>T+18:20</t>
  </si>
  <si>
    <t>265.9nm</t>
  </si>
  <si>
    <t>243°</t>
  </si>
  <si>
    <t>14.2 kt</t>
  </si>
  <si>
    <t>13.85 kts</t>
  </si>
  <si>
    <t>T+20:00</t>
  </si>
  <si>
    <t>281.9nm</t>
  </si>
  <si>
    <t>14.5 kt</t>
  </si>
  <si>
    <t>T+22:00</t>
  </si>
  <si>
    <t>303.8nm</t>
  </si>
  <si>
    <t>14.0 kt</t>
  </si>
  <si>
    <t>13.82 kts</t>
  </si>
  <si>
    <t>T+22:20</t>
  </si>
  <si>
    <t>307.2nm</t>
  </si>
  <si>
    <t>245°</t>
  </si>
  <si>
    <t>13.6 kt</t>
  </si>
  <si>
    <t>13.76 kts</t>
  </si>
  <si>
    <t>T+23:00</t>
  </si>
  <si>
    <t>314.5nm</t>
  </si>
  <si>
    <t>238°</t>
  </si>
  <si>
    <t>13.3 kt</t>
  </si>
  <si>
    <t>13.69 kts</t>
  </si>
  <si>
    <t>T+23:50</t>
  </si>
  <si>
    <t>324.9nm</t>
  </si>
  <si>
    <t>229°</t>
  </si>
  <si>
    <t>T+24:20</t>
  </si>
  <si>
    <t>331.4nm</t>
  </si>
  <si>
    <t>13.4 kt</t>
  </si>
  <si>
    <t>13.72 kts</t>
  </si>
  <si>
    <t>T+30:20</t>
  </si>
  <si>
    <t>416.0nm</t>
  </si>
  <si>
    <t>234°</t>
  </si>
  <si>
    <t>15.3 kt</t>
  </si>
  <si>
    <t>14.74 kts</t>
  </si>
  <si>
    <t>T+36:20</t>
  </si>
  <si>
    <t>480.0nm</t>
  </si>
  <si>
    <t>12.4 kt</t>
  </si>
  <si>
    <t>13.53 kts</t>
  </si>
  <si>
    <t>T+42:20</t>
  </si>
  <si>
    <t>552.3nm</t>
  </si>
  <si>
    <t>304°</t>
  </si>
  <si>
    <t>Spi</t>
  </si>
  <si>
    <t>T+48:20</t>
  </si>
  <si>
    <t>637.4nm</t>
  </si>
  <si>
    <t>359°</t>
  </si>
  <si>
    <t>9.0 kt</t>
  </si>
  <si>
    <t>16.04 kts</t>
  </si>
  <si>
    <t>T+54:20</t>
  </si>
  <si>
    <t>718.0nm</t>
  </si>
  <si>
    <t>77°</t>
  </si>
  <si>
    <t>5.4 kt</t>
  </si>
  <si>
    <t>10.68 kts</t>
  </si>
  <si>
    <t>T+60:20</t>
  </si>
  <si>
    <t>799.7nm</t>
  </si>
  <si>
    <t>118°</t>
  </si>
  <si>
    <t>4.8 kt</t>
  </si>
  <si>
    <t>10.58 kts</t>
  </si>
  <si>
    <t>T+66:20</t>
  </si>
  <si>
    <t>853.6nm</t>
  </si>
  <si>
    <t>33°</t>
  </si>
  <si>
    <t>6.9 kt</t>
  </si>
  <si>
    <t>13.49 kts</t>
  </si>
  <si>
    <t>Date</t>
  </si>
  <si>
    <t>Time</t>
  </si>
  <si>
    <t>TTW</t>
  </si>
  <si>
    <t>DTW</t>
  </si>
  <si>
    <t>TWD</t>
  </si>
  <si>
    <t>TWS</t>
  </si>
  <si>
    <t>TWA</t>
  </si>
  <si>
    <t>BTW</t>
  </si>
  <si>
    <t>Sail</t>
  </si>
  <si>
    <t>STW</t>
  </si>
  <si>
    <t>TWAm</t>
  </si>
  <si>
    <t>BTWm</t>
  </si>
  <si>
    <t>TWAm_RL</t>
  </si>
  <si>
    <t>BTWm_RL</t>
  </si>
  <si>
    <t>17/40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</si>
</sst>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Times"/>
    </font>
    <font>
      <sz val="12"/>
      <color rgb="FFFF0000"/>
      <name val="Times"/>
    </font>
    <font>
      <sz val="12"/>
      <color rgb="FF0000FF"/>
      <name val="Times"/>
    </font>
    <font>
      <sz val="12"/>
      <color rgb="FF008000"/>
      <name val="Times"/>
    </font>
    <font>
      <sz val="12"/>
      <color rgb="FF00B050"/>
      <name val="Times"/>
    </font>
    <font>
      <sz val="12"/>
      <color rgb="FF7030A0"/>
      <name val="Times"/>
    </font>
    <font>
      <sz val="12"/>
      <color rgb="FF7030A0"/>
      <name val="Calibri"/>
      <family val="2"/>
      <scheme val="minor"/>
    </font>
    <font>
      <sz val="12"/>
      <color rgb="FF0070C0"/>
      <name val="Times"/>
    </font>
    <font>
      <sz val="12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20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2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12"/>
  <sheetViews>
    <sheetView tabSelected="1" workbookViewId="0"/>
  </sheetViews>
  <sheetFormatPr baseColWidth="10" defaultRowHeight="16" outlineLevelRow="1" outlineLevelCol="1" x14ac:dyDescent="0.2"/>
  <cols>
    <col min="1" max="11" width="10.83203125" style="1"/>
    <col min="12" max="12" width="11.6640625" style="1" bestFit="1" customWidth="1"/>
    <col min="13" max="13" width="10.83203125" style="1"/>
    <col min="14" max="14" width="11.6640625" style="1" customWidth="1" outlineLevel="1"/>
    <col min="15" max="15" width="10.83203125" style="1" customWidth="1" outlineLevel="1"/>
    <col min="16" max="16384" width="10.83203125" style="1"/>
  </cols>
  <sheetData>
    <row r="4" spans="2:15" x14ac:dyDescent="0.2">
      <c r="B4" s="10" t="s">
        <v>213</v>
      </c>
      <c r="C4" s="10" t="s">
        <v>214</v>
      </c>
      <c r="D4" s="10" t="s">
        <v>215</v>
      </c>
      <c r="E4" s="10" t="s">
        <v>216</v>
      </c>
      <c r="F4" s="10" t="s">
        <v>217</v>
      </c>
      <c r="G4" s="10" t="s">
        <v>218</v>
      </c>
      <c r="H4" s="10" t="s">
        <v>219</v>
      </c>
      <c r="I4" s="10" t="s">
        <v>220</v>
      </c>
      <c r="J4" s="10" t="s">
        <v>221</v>
      </c>
      <c r="K4" s="10" t="s">
        <v>222</v>
      </c>
      <c r="L4" s="10" t="s">
        <v>223</v>
      </c>
      <c r="M4" s="10" t="s">
        <v>224</v>
      </c>
      <c r="N4" s="30" t="s">
        <v>225</v>
      </c>
      <c r="O4" s="30" t="s">
        <v>226</v>
      </c>
    </row>
    <row r="5" spans="2:15" x14ac:dyDescent="0.2">
      <c r="B5" s="11">
        <v>42918</v>
      </c>
      <c r="C5" s="12">
        <v>0.56944444444444442</v>
      </c>
      <c r="D5" s="10" t="s">
        <v>0</v>
      </c>
      <c r="E5" s="10" t="s">
        <v>1</v>
      </c>
      <c r="F5" s="10" t="s">
        <v>2</v>
      </c>
      <c r="G5" s="10" t="s">
        <v>3</v>
      </c>
      <c r="H5" s="13">
        <v>65</v>
      </c>
      <c r="I5" s="14">
        <v>237</v>
      </c>
      <c r="J5" s="10" t="s">
        <v>5</v>
      </c>
      <c r="K5" s="10" t="s">
        <v>6</v>
      </c>
      <c r="L5" s="15">
        <f>AVERAGE(H5)</f>
        <v>65</v>
      </c>
      <c r="M5" s="16">
        <f>AVERAGE(I5)</f>
        <v>237</v>
      </c>
      <c r="N5" s="26">
        <f>AVERAGE(H5)</f>
        <v>65</v>
      </c>
      <c r="O5" s="29">
        <f>AVERAGE(I5)</f>
        <v>237</v>
      </c>
    </row>
    <row r="6" spans="2:15" x14ac:dyDescent="0.2">
      <c r="B6" s="11">
        <v>42918</v>
      </c>
      <c r="C6" s="12">
        <v>0.57638888888888895</v>
      </c>
      <c r="D6" s="10" t="s">
        <v>7</v>
      </c>
      <c r="E6" s="10" t="s">
        <v>8</v>
      </c>
      <c r="F6" s="10" t="s">
        <v>9</v>
      </c>
      <c r="G6" s="10" t="s">
        <v>10</v>
      </c>
      <c r="H6" s="13">
        <v>65</v>
      </c>
      <c r="I6" s="14">
        <v>247</v>
      </c>
      <c r="J6" s="10" t="s">
        <v>5</v>
      </c>
      <c r="K6" s="10" t="s">
        <v>12</v>
      </c>
      <c r="L6" s="15">
        <f>AVERAGE(H5,H6)</f>
        <v>65</v>
      </c>
      <c r="M6" s="16">
        <f>AVERAGE(I5,I6)</f>
        <v>242</v>
      </c>
      <c r="N6" s="26">
        <f>AVERAGE(H5:H6)</f>
        <v>65</v>
      </c>
      <c r="O6" s="29">
        <f>AVERAGE(I5:I6)</f>
        <v>242</v>
      </c>
    </row>
    <row r="7" spans="2:15" x14ac:dyDescent="0.2">
      <c r="B7" s="11">
        <v>42918</v>
      </c>
      <c r="C7" s="12">
        <v>0.58333333333333337</v>
      </c>
      <c r="D7" s="10" t="s">
        <v>13</v>
      </c>
      <c r="E7" s="10" t="s">
        <v>14</v>
      </c>
      <c r="F7" s="10" t="s">
        <v>15</v>
      </c>
      <c r="G7" s="10" t="s">
        <v>16</v>
      </c>
      <c r="H7" s="13">
        <v>65</v>
      </c>
      <c r="I7" s="14">
        <v>257</v>
      </c>
      <c r="J7" s="10" t="s">
        <v>5</v>
      </c>
      <c r="K7" s="10" t="s">
        <v>17</v>
      </c>
      <c r="L7" s="15">
        <f>AVERAGE(H5,H6,H7)</f>
        <v>65</v>
      </c>
      <c r="M7" s="16">
        <f>AVERAGE(I5,I6,I7)</f>
        <v>247</v>
      </c>
      <c r="N7" s="26">
        <f>AVERAGE(H5:H7)</f>
        <v>65</v>
      </c>
      <c r="O7" s="29">
        <f>AVERAGE(I5:I7)</f>
        <v>247</v>
      </c>
    </row>
    <row r="8" spans="2:15" x14ac:dyDescent="0.2">
      <c r="B8" s="11">
        <v>42918</v>
      </c>
      <c r="C8" s="12">
        <v>0.59027777777777779</v>
      </c>
      <c r="D8" s="10" t="s">
        <v>18</v>
      </c>
      <c r="E8" s="10" t="s">
        <v>19</v>
      </c>
      <c r="F8" s="10" t="s">
        <v>20</v>
      </c>
      <c r="G8" s="10" t="s">
        <v>21</v>
      </c>
      <c r="H8" s="13">
        <v>60</v>
      </c>
      <c r="I8" s="14">
        <v>259</v>
      </c>
      <c r="J8" s="10" t="s">
        <v>5</v>
      </c>
      <c r="K8" s="10" t="s">
        <v>22</v>
      </c>
      <c r="L8" s="15">
        <f>AVERAGE(H5,H6,H7,H8)</f>
        <v>63.75</v>
      </c>
      <c r="M8" s="16">
        <f>AVERAGE(I5,I6,I7,I8)</f>
        <v>250</v>
      </c>
      <c r="N8" s="26">
        <f>AVERAGE(H5:H8)</f>
        <v>63.75</v>
      </c>
      <c r="O8" s="29">
        <f>AVERAGE(I5:I8)</f>
        <v>250</v>
      </c>
    </row>
    <row r="9" spans="2:15" x14ac:dyDescent="0.2">
      <c r="B9" s="11">
        <v>42918</v>
      </c>
      <c r="C9" s="12">
        <v>0.59722222222222221</v>
      </c>
      <c r="D9" s="10" t="s">
        <v>23</v>
      </c>
      <c r="E9" s="10" t="s">
        <v>24</v>
      </c>
      <c r="F9" s="10" t="s">
        <v>25</v>
      </c>
      <c r="G9" s="10" t="s">
        <v>16</v>
      </c>
      <c r="H9" s="13">
        <v>55</v>
      </c>
      <c r="I9" s="14">
        <v>260</v>
      </c>
      <c r="J9" s="10" t="s">
        <v>5</v>
      </c>
      <c r="K9" s="10" t="s">
        <v>26</v>
      </c>
      <c r="L9" s="15">
        <f>AVERAGE(H5,H6,H7,H8,H9)</f>
        <v>62</v>
      </c>
      <c r="M9" s="16">
        <f>AVERAGE(I5,I6,I7,I8,I9)</f>
        <v>252</v>
      </c>
      <c r="N9" s="26">
        <f>AVERAGE(H5:H9)</f>
        <v>62</v>
      </c>
      <c r="O9" s="29">
        <f>AVERAGE(I5:I9)</f>
        <v>252</v>
      </c>
    </row>
    <row r="10" spans="2:15" x14ac:dyDescent="0.2">
      <c r="B10" s="11">
        <v>42918</v>
      </c>
      <c r="C10" s="12">
        <v>0.60416666666666663</v>
      </c>
      <c r="D10" s="10" t="s">
        <v>27</v>
      </c>
      <c r="E10" s="10" t="s">
        <v>28</v>
      </c>
      <c r="F10" s="10" t="s">
        <v>29</v>
      </c>
      <c r="G10" s="10" t="s">
        <v>16</v>
      </c>
      <c r="H10" s="13">
        <v>45</v>
      </c>
      <c r="I10" s="14">
        <v>257</v>
      </c>
      <c r="J10" s="10" t="s">
        <v>5</v>
      </c>
      <c r="K10" s="10" t="s">
        <v>30</v>
      </c>
      <c r="L10" s="15">
        <f>AVERAGE(H5,H6,H7,H8,H9,H10)</f>
        <v>59.166666666666664</v>
      </c>
      <c r="M10" s="16">
        <f>AVERAGE(I5,I6,I7,I8,I9,I10)</f>
        <v>252.83333333333334</v>
      </c>
      <c r="N10" s="26">
        <f>AVERAGE(H5:H10)</f>
        <v>59.166666666666664</v>
      </c>
      <c r="O10" s="29">
        <f>AVERAGE(I5:I10)</f>
        <v>252.83333333333334</v>
      </c>
    </row>
    <row r="11" spans="2:15" s="2" customFormat="1" outlineLevel="1" x14ac:dyDescent="0.2">
      <c r="B11" s="3"/>
      <c r="C11" s="4">
        <v>0.61111111111111105</v>
      </c>
      <c r="D11" s="5"/>
      <c r="E11" s="5"/>
      <c r="F11" s="5"/>
      <c r="G11" s="5"/>
      <c r="H11" s="5">
        <v>45</v>
      </c>
      <c r="I11" s="5">
        <v>257</v>
      </c>
      <c r="J11" s="5"/>
      <c r="K11" s="5"/>
      <c r="L11" s="8"/>
      <c r="M11" s="9"/>
      <c r="N11" s="6"/>
      <c r="O11" s="7"/>
    </row>
    <row r="12" spans="2:15" x14ac:dyDescent="0.2">
      <c r="B12" s="11">
        <v>42918</v>
      </c>
      <c r="C12" s="12">
        <v>0.61805555555555558</v>
      </c>
      <c r="D12" s="10" t="s">
        <v>31</v>
      </c>
      <c r="E12" s="10" t="s">
        <v>32</v>
      </c>
      <c r="F12" s="10" t="s">
        <v>33</v>
      </c>
      <c r="G12" s="10" t="s">
        <v>16</v>
      </c>
      <c r="H12" s="13">
        <v>45</v>
      </c>
      <c r="I12" s="14">
        <v>265</v>
      </c>
      <c r="J12" s="10" t="s">
        <v>5</v>
      </c>
      <c r="K12" s="10" t="s">
        <v>34</v>
      </c>
      <c r="L12" s="15">
        <f>AVERAGE(H5,H6,H7,H8,H9,H10,H12)</f>
        <v>57.142857142857146</v>
      </c>
      <c r="M12" s="16">
        <f>AVERAGE(I5,I6,I7,I8,I9,I10,I12)</f>
        <v>254.57142857142858</v>
      </c>
      <c r="N12" s="28">
        <f>AVERAGE(H5:H12)</f>
        <v>55.625</v>
      </c>
      <c r="O12" s="29">
        <f>AVERAGE(I5:I12)</f>
        <v>254.875</v>
      </c>
    </row>
    <row r="13" spans="2:15" s="2" customFormat="1" outlineLevel="1" x14ac:dyDescent="0.2">
      <c r="B13" s="3"/>
      <c r="C13" s="4">
        <v>0.625</v>
      </c>
      <c r="D13" s="5"/>
      <c r="E13" s="5"/>
      <c r="F13" s="5"/>
      <c r="G13" s="5"/>
      <c r="H13" s="5">
        <v>45</v>
      </c>
      <c r="I13" s="5">
        <v>265</v>
      </c>
      <c r="J13" s="5"/>
      <c r="K13" s="5"/>
      <c r="L13" s="8"/>
      <c r="M13" s="9"/>
      <c r="N13" s="6"/>
      <c r="O13" s="7"/>
    </row>
    <row r="14" spans="2:15" s="2" customFormat="1" outlineLevel="1" x14ac:dyDescent="0.2">
      <c r="B14" s="3"/>
      <c r="C14" s="4">
        <v>0.63194444444444442</v>
      </c>
      <c r="D14" s="5"/>
      <c r="E14" s="5"/>
      <c r="F14" s="5"/>
      <c r="G14" s="5"/>
      <c r="H14" s="5">
        <v>45</v>
      </c>
      <c r="I14" s="5">
        <v>265</v>
      </c>
      <c r="J14" s="5"/>
      <c r="K14" s="5"/>
      <c r="L14" s="8"/>
      <c r="M14" s="9"/>
      <c r="N14" s="6"/>
      <c r="O14" s="7"/>
    </row>
    <row r="15" spans="2:15" x14ac:dyDescent="0.2">
      <c r="B15" s="11">
        <v>42918</v>
      </c>
      <c r="C15" s="12">
        <v>0.63888888888888895</v>
      </c>
      <c r="D15" s="10" t="s">
        <v>35</v>
      </c>
      <c r="E15" s="10" t="s">
        <v>36</v>
      </c>
      <c r="F15" s="10" t="s">
        <v>37</v>
      </c>
      <c r="G15" s="10" t="s">
        <v>16</v>
      </c>
      <c r="H15" s="13">
        <v>45</v>
      </c>
      <c r="I15" s="14">
        <v>268</v>
      </c>
      <c r="J15" s="10" t="s">
        <v>5</v>
      </c>
      <c r="K15" s="10" t="s">
        <v>34</v>
      </c>
      <c r="L15" s="15">
        <f>AVERAGE(H5,H6,H7,H8,H9,H10,H12,H15)</f>
        <v>55.625</v>
      </c>
      <c r="M15" s="16">
        <f>AVERAGE(I5,I6,I7,I8,I9,I10,I12,I15)</f>
        <v>256.25</v>
      </c>
      <c r="N15" s="28">
        <f>AVERAGE(H5:H15)</f>
        <v>52.727272727272727</v>
      </c>
      <c r="O15" s="27">
        <f>AVERAGE(I5:I15)</f>
        <v>257.90909090909093</v>
      </c>
    </row>
    <row r="16" spans="2:15" x14ac:dyDescent="0.2">
      <c r="B16" s="11">
        <v>42918</v>
      </c>
      <c r="C16" s="12">
        <v>0.64583333333333337</v>
      </c>
      <c r="D16" s="10" t="s">
        <v>38</v>
      </c>
      <c r="E16" s="10" t="s">
        <v>39</v>
      </c>
      <c r="F16" s="10" t="s">
        <v>40</v>
      </c>
      <c r="G16" s="10" t="s">
        <v>41</v>
      </c>
      <c r="H16" s="13">
        <v>40</v>
      </c>
      <c r="I16" s="14">
        <v>265</v>
      </c>
      <c r="J16" s="10" t="s">
        <v>5</v>
      </c>
      <c r="K16" s="10" t="s">
        <v>42</v>
      </c>
      <c r="L16" s="15">
        <f>AVERAGE(H5,H6,H7,H8,H9,H10,H12,H15,H16)</f>
        <v>53.888888888888886</v>
      </c>
      <c r="M16" s="16">
        <f>AVERAGE(I5,I6,I7,I8,I9,I10,I12,I15,I16)</f>
        <v>257.22222222222223</v>
      </c>
      <c r="N16" s="28">
        <f>AVERAGE(H5:H16)</f>
        <v>51.666666666666664</v>
      </c>
      <c r="O16" s="27">
        <f>AVERAGE(I5:I16)</f>
        <v>258.5</v>
      </c>
    </row>
    <row r="17" spans="2:15" s="2" customFormat="1" outlineLevel="1" x14ac:dyDescent="0.2">
      <c r="B17" s="3"/>
      <c r="C17" s="4">
        <v>0.65277777777777779</v>
      </c>
      <c r="D17" s="5"/>
      <c r="E17" s="5"/>
      <c r="F17" s="5"/>
      <c r="G17" s="5"/>
      <c r="H17" s="5">
        <v>40</v>
      </c>
      <c r="I17" s="5">
        <v>265</v>
      </c>
      <c r="J17" s="5"/>
      <c r="K17" s="5"/>
      <c r="L17" s="8"/>
      <c r="M17" s="9"/>
      <c r="N17" s="6"/>
      <c r="O17" s="7"/>
    </row>
    <row r="18" spans="2:15" x14ac:dyDescent="0.2">
      <c r="B18" s="11">
        <v>42918</v>
      </c>
      <c r="C18" s="12">
        <v>0.65972222222222221</v>
      </c>
      <c r="D18" s="10" t="s">
        <v>43</v>
      </c>
      <c r="E18" s="10" t="s">
        <v>44</v>
      </c>
      <c r="F18" s="10" t="s">
        <v>45</v>
      </c>
      <c r="G18" s="10" t="s">
        <v>46</v>
      </c>
      <c r="H18" s="13">
        <v>45</v>
      </c>
      <c r="I18" s="14">
        <v>271</v>
      </c>
      <c r="J18" s="10" t="s">
        <v>5</v>
      </c>
      <c r="K18" s="10" t="s">
        <v>47</v>
      </c>
      <c r="L18" s="15">
        <f>AVERAGE(H5,H6,H7,H8,H9,H10,H12,H15,H16,H18)</f>
        <v>53</v>
      </c>
      <c r="M18" s="16">
        <f>AVERAGE(I5,I6,I7,I8,I9,I10,I12,I15,I16,I18)</f>
        <v>258.60000000000002</v>
      </c>
      <c r="N18" s="28">
        <f>AVERAGE(H5:H18)</f>
        <v>50.357142857142854</v>
      </c>
      <c r="O18" s="27">
        <f>AVERAGE(I5:I18)</f>
        <v>259.85714285714283</v>
      </c>
    </row>
    <row r="19" spans="2:15" x14ac:dyDescent="0.2">
      <c r="B19" s="11">
        <v>42918</v>
      </c>
      <c r="C19" s="12">
        <v>0.66666666666666663</v>
      </c>
      <c r="D19" s="10" t="s">
        <v>48</v>
      </c>
      <c r="E19" s="10" t="s">
        <v>49</v>
      </c>
      <c r="F19" s="10" t="s">
        <v>45</v>
      </c>
      <c r="G19" s="10" t="s">
        <v>3</v>
      </c>
      <c r="H19" s="13">
        <v>40</v>
      </c>
      <c r="I19" s="14">
        <v>266</v>
      </c>
      <c r="J19" s="10" t="s">
        <v>5</v>
      </c>
      <c r="K19" s="10" t="s">
        <v>50</v>
      </c>
      <c r="L19" s="15">
        <f>AVERAGE(H5,H6,H7,H8,H9,H10,H12,H15,H16,H18,H19)</f>
        <v>51.81818181818182</v>
      </c>
      <c r="M19" s="16">
        <f>AVERAGE(I5,I6,I7,I8,I9,I10,I12,I15,I16,I18,I19)</f>
        <v>259.27272727272725</v>
      </c>
      <c r="N19" s="28">
        <f>AVERAGE(H5:H19)</f>
        <v>49.666666666666664</v>
      </c>
      <c r="O19" s="27">
        <f>AVERAGE(I5:I19)</f>
        <v>260.26666666666665</v>
      </c>
    </row>
    <row r="20" spans="2:15" x14ac:dyDescent="0.2">
      <c r="B20" s="11">
        <v>42918</v>
      </c>
      <c r="C20" s="12">
        <v>0.67361111111111116</v>
      </c>
      <c r="D20" s="10" t="s">
        <v>51</v>
      </c>
      <c r="E20" s="10" t="s">
        <v>52</v>
      </c>
      <c r="F20" s="10" t="s">
        <v>53</v>
      </c>
      <c r="G20" s="10" t="s">
        <v>54</v>
      </c>
      <c r="H20" s="13">
        <v>45</v>
      </c>
      <c r="I20" s="14">
        <v>270</v>
      </c>
      <c r="J20" s="10" t="s">
        <v>5</v>
      </c>
      <c r="K20" s="10" t="s">
        <v>55</v>
      </c>
      <c r="L20" s="15">
        <f>AVERAGE(H5,H6,H7,H8,H9,H10,H12,H15,H16,H18,H19,H20)</f>
        <v>51.25</v>
      </c>
      <c r="M20" s="16">
        <f>AVERAGE(I5,I6,I7,I8,I9,I10,I12,I15,I16,I18,I19,I20)</f>
        <v>260.16666666666669</v>
      </c>
      <c r="N20" s="28">
        <f>AVERAGE(H5:H20)</f>
        <v>49.375</v>
      </c>
      <c r="O20" s="27">
        <f>AVERAGE(I5:I20)</f>
        <v>260.875</v>
      </c>
    </row>
    <row r="21" spans="2:15" x14ac:dyDescent="0.2">
      <c r="B21" s="11">
        <v>42918</v>
      </c>
      <c r="C21" s="12">
        <v>0.68055555555555547</v>
      </c>
      <c r="D21" s="10" t="s">
        <v>56</v>
      </c>
      <c r="E21" s="10" t="s">
        <v>57</v>
      </c>
      <c r="F21" s="10" t="s">
        <v>53</v>
      </c>
      <c r="G21" s="10" t="s">
        <v>58</v>
      </c>
      <c r="H21" s="13">
        <v>40</v>
      </c>
      <c r="I21" s="14">
        <v>263</v>
      </c>
      <c r="J21" s="10" t="s">
        <v>5</v>
      </c>
      <c r="K21" s="10" t="s">
        <v>59</v>
      </c>
      <c r="L21" s="15">
        <f>AVERAGE(H5,H6,H7,H8,H9,H10,H12,H15,H16,H18,H19,H20,H21)</f>
        <v>50.384615384615387</v>
      </c>
      <c r="M21" s="16">
        <f>AVERAGE(I5,I6,I7,I8,I9,I10,I12,I15,I16,I18,I19,I20,I21)</f>
        <v>260.38461538461536</v>
      </c>
      <c r="N21" s="28">
        <f>AVERAGE(H5:H21)</f>
        <v>48.823529411764703</v>
      </c>
      <c r="O21" s="27">
        <f>AVERAGE(I5:I21)</f>
        <v>261</v>
      </c>
    </row>
    <row r="22" spans="2:15" s="2" customFormat="1" hidden="1" outlineLevel="1" x14ac:dyDescent="0.2">
      <c r="B22" s="3"/>
      <c r="C22" s="4">
        <v>0.6875</v>
      </c>
      <c r="D22" s="5"/>
      <c r="E22" s="5"/>
      <c r="F22" s="5"/>
      <c r="G22" s="5"/>
      <c r="H22" s="5">
        <v>40</v>
      </c>
      <c r="I22" s="5">
        <v>263</v>
      </c>
      <c r="J22" s="5"/>
      <c r="K22" s="5"/>
      <c r="L22" s="8"/>
      <c r="M22" s="9"/>
      <c r="N22" s="6"/>
      <c r="O22" s="7"/>
    </row>
    <row r="23" spans="2:15" s="2" customFormat="1" hidden="1" outlineLevel="1" x14ac:dyDescent="0.2">
      <c r="B23" s="3"/>
      <c r="C23" s="4">
        <v>0.69444444444444453</v>
      </c>
      <c r="D23" s="5"/>
      <c r="E23" s="5"/>
      <c r="F23" s="5"/>
      <c r="G23" s="5"/>
      <c r="H23" s="5">
        <v>40</v>
      </c>
      <c r="I23" s="5">
        <v>263</v>
      </c>
      <c r="J23" s="5"/>
      <c r="K23" s="5"/>
      <c r="L23" s="8"/>
      <c r="M23" s="9"/>
      <c r="N23" s="6"/>
      <c r="O23" s="7"/>
    </row>
    <row r="24" spans="2:15" s="2" customFormat="1" hidden="1" outlineLevel="1" x14ac:dyDescent="0.2">
      <c r="B24" s="3"/>
      <c r="C24" s="4">
        <v>0.70138888888888884</v>
      </c>
      <c r="D24" s="5"/>
      <c r="E24" s="5"/>
      <c r="F24" s="5"/>
      <c r="G24" s="5"/>
      <c r="H24" s="5">
        <v>40</v>
      </c>
      <c r="I24" s="5">
        <v>263</v>
      </c>
      <c r="J24" s="5"/>
      <c r="K24" s="5"/>
      <c r="L24" s="8"/>
      <c r="M24" s="9"/>
      <c r="N24" s="6"/>
      <c r="O24" s="7"/>
    </row>
    <row r="25" spans="2:15" s="2" customFormat="1" hidden="1" outlineLevel="1" x14ac:dyDescent="0.2">
      <c r="B25" s="3"/>
      <c r="C25" s="4">
        <v>0.70833333333333337</v>
      </c>
      <c r="D25" s="5"/>
      <c r="E25" s="5"/>
      <c r="F25" s="5"/>
      <c r="G25" s="5"/>
      <c r="H25" s="5">
        <v>40</v>
      </c>
      <c r="I25" s="5">
        <v>263</v>
      </c>
      <c r="J25" s="5"/>
      <c r="K25" s="5"/>
      <c r="L25" s="8"/>
      <c r="M25" s="9"/>
      <c r="N25" s="6"/>
      <c r="O25" s="7"/>
    </row>
    <row r="26" spans="2:15" collapsed="1" x14ac:dyDescent="0.2">
      <c r="B26" s="11">
        <v>42918</v>
      </c>
      <c r="C26" s="12">
        <v>0.71527777777777779</v>
      </c>
      <c r="D26" s="10" t="s">
        <v>60</v>
      </c>
      <c r="E26" s="10" t="s">
        <v>61</v>
      </c>
      <c r="F26" s="10" t="s">
        <v>62</v>
      </c>
      <c r="G26" s="10" t="s">
        <v>63</v>
      </c>
      <c r="H26" s="13">
        <v>45</v>
      </c>
      <c r="I26" s="14">
        <v>264</v>
      </c>
      <c r="J26" s="10" t="s">
        <v>5</v>
      </c>
      <c r="K26" s="10" t="s">
        <v>64</v>
      </c>
      <c r="L26" s="15">
        <f>AVERAGE(H5,H6,H7,H8,H9,H10,H12,H15,H16,H18,H19,H20,H21,H26)</f>
        <v>50</v>
      </c>
      <c r="M26" s="16">
        <f>AVERAGE(I5,I6,I7,I8,I9,I10,I12,I15,I16,I18,I19,I20,I21,I26)</f>
        <v>260.64285714285717</v>
      </c>
      <c r="N26" s="28">
        <f>AVERAGE(H5:H26)</f>
        <v>47.045454545454547</v>
      </c>
      <c r="O26" s="27">
        <f>AVERAGE(I5:I26)</f>
        <v>261.5</v>
      </c>
    </row>
    <row r="27" spans="2:15" x14ac:dyDescent="0.2">
      <c r="B27" s="11">
        <v>42918</v>
      </c>
      <c r="C27" s="12">
        <v>0.72222222222222221</v>
      </c>
      <c r="D27" s="10" t="s">
        <v>65</v>
      </c>
      <c r="E27" s="10" t="s">
        <v>66</v>
      </c>
      <c r="F27" s="10" t="s">
        <v>67</v>
      </c>
      <c r="G27" s="10" t="s">
        <v>68</v>
      </c>
      <c r="H27" s="13">
        <v>50</v>
      </c>
      <c r="I27" s="14">
        <v>267</v>
      </c>
      <c r="J27" s="10" t="s">
        <v>5</v>
      </c>
      <c r="K27" s="10" t="s">
        <v>69</v>
      </c>
      <c r="L27" s="15">
        <f>AVERAGE(H5,H6,H7,H8,H9,H10,H12,H15,H16,H18,H19,H20,H21,H26,H27)</f>
        <v>50</v>
      </c>
      <c r="M27" s="16">
        <f>AVERAGE(I5,I6,I7,I8,I9,I10,I12,I15,I16,I18,I19,I20,I21,I26,I27)</f>
        <v>261.06666666666666</v>
      </c>
      <c r="N27" s="28">
        <f>AVERAGE(H5:H27)</f>
        <v>47.173913043478258</v>
      </c>
      <c r="O27" s="27">
        <f>AVERAGE(I5:I27)</f>
        <v>261.73913043478262</v>
      </c>
    </row>
    <row r="28" spans="2:15" x14ac:dyDescent="0.2">
      <c r="B28" s="11">
        <v>42918</v>
      </c>
      <c r="C28" s="12">
        <v>0.72916666666666663</v>
      </c>
      <c r="D28" s="10" t="s">
        <v>70</v>
      </c>
      <c r="E28" s="10" t="s">
        <v>71</v>
      </c>
      <c r="F28" s="10" t="s">
        <v>33</v>
      </c>
      <c r="G28" s="10" t="s">
        <v>72</v>
      </c>
      <c r="H28" s="13">
        <v>45</v>
      </c>
      <c r="I28" s="14">
        <v>260</v>
      </c>
      <c r="J28" s="10" t="s">
        <v>5</v>
      </c>
      <c r="K28" s="10" t="s">
        <v>73</v>
      </c>
      <c r="L28" s="15">
        <f>AVERAGE(H5,H6,H7,H8,H9,H10,H12,H15,H16,H18,H19,H20,H21,H26,H27,H28)</f>
        <v>49.6875</v>
      </c>
      <c r="M28" s="16">
        <f>AVERAGE(I5,I6,I7,I8,I9,I10,I12,I15,I16,I18,I19,I20,I21,I26,I27,I28)</f>
        <v>261</v>
      </c>
      <c r="N28" s="28">
        <f>AVERAGE(H5:H28)</f>
        <v>47.083333333333336</v>
      </c>
      <c r="O28" s="27">
        <f>AVERAGE(I5:I28)</f>
        <v>261.66666666666669</v>
      </c>
    </row>
    <row r="29" spans="2:15" s="2" customFormat="1" hidden="1" outlineLevel="1" x14ac:dyDescent="0.2">
      <c r="B29" s="3"/>
      <c r="C29" s="4" t="s">
        <v>227</v>
      </c>
      <c r="D29" s="5"/>
      <c r="E29" s="5"/>
      <c r="F29" s="5"/>
      <c r="G29" s="5"/>
      <c r="H29" s="5">
        <v>45</v>
      </c>
      <c r="I29" s="5">
        <v>260</v>
      </c>
      <c r="J29" s="5"/>
      <c r="K29" s="5"/>
      <c r="L29" s="8"/>
      <c r="M29" s="9"/>
      <c r="N29" s="6"/>
      <c r="O29" s="7"/>
    </row>
    <row r="30" spans="2:15" collapsed="1" x14ac:dyDescent="0.2">
      <c r="B30" s="11">
        <v>42918</v>
      </c>
      <c r="C30" s="12">
        <v>0.74305555555555547</v>
      </c>
      <c r="D30" s="10" t="s">
        <v>74</v>
      </c>
      <c r="E30" s="10" t="s">
        <v>75</v>
      </c>
      <c r="F30" s="10" t="s">
        <v>76</v>
      </c>
      <c r="G30" s="10" t="s">
        <v>77</v>
      </c>
      <c r="H30" s="13">
        <v>50</v>
      </c>
      <c r="I30" s="14">
        <v>260</v>
      </c>
      <c r="J30" s="10" t="s">
        <v>5</v>
      </c>
      <c r="K30" s="10" t="s">
        <v>78</v>
      </c>
      <c r="L30" s="15">
        <f>AVERAGE(H5,H6,H7,H8,H9,H10,H12,H15,H16,H18,H19,H20,H21,H26,H27,H28,H30)</f>
        <v>49.705882352941174</v>
      </c>
      <c r="M30" s="16">
        <f>AVERAGE(I5,I6,I7,I8,I9,I10,I12,I15,I16,I18,I19,I20,I21,I26,I27,I28,I30)</f>
        <v>260.94117647058823</v>
      </c>
      <c r="N30" s="28">
        <f>AVERAGE(H5:H30)</f>
        <v>47.115384615384613</v>
      </c>
      <c r="O30" s="27">
        <f>AVERAGE(I5:I30)</f>
        <v>261.53846153846155</v>
      </c>
    </row>
    <row r="31" spans="2:15" s="2" customFormat="1" hidden="1" outlineLevel="1" x14ac:dyDescent="0.2">
      <c r="B31" s="3"/>
      <c r="C31" s="4">
        <v>0.75</v>
      </c>
      <c r="D31" s="5"/>
      <c r="E31" s="5"/>
      <c r="F31" s="5"/>
      <c r="G31" s="5"/>
      <c r="H31" s="5">
        <v>50</v>
      </c>
      <c r="I31" s="5">
        <v>260</v>
      </c>
      <c r="J31" s="5"/>
      <c r="K31" s="5"/>
      <c r="L31" s="8"/>
      <c r="M31" s="9"/>
      <c r="N31" s="6"/>
      <c r="O31" s="7"/>
    </row>
    <row r="32" spans="2:15" s="2" customFormat="1" hidden="1" outlineLevel="1" x14ac:dyDescent="0.2">
      <c r="B32" s="3"/>
      <c r="C32" s="4">
        <v>0.75694444444444453</v>
      </c>
      <c r="D32" s="5"/>
      <c r="E32" s="5"/>
      <c r="F32" s="5"/>
      <c r="G32" s="5"/>
      <c r="H32" s="5">
        <v>50</v>
      </c>
      <c r="I32" s="5">
        <v>260</v>
      </c>
      <c r="J32" s="5"/>
      <c r="K32" s="5"/>
      <c r="L32" s="8"/>
      <c r="M32" s="9"/>
      <c r="N32" s="6"/>
      <c r="O32" s="7"/>
    </row>
    <row r="33" spans="2:15" s="2" customFormat="1" hidden="1" outlineLevel="1" x14ac:dyDescent="0.2">
      <c r="B33" s="3"/>
      <c r="C33" s="4">
        <v>0.76388888888888884</v>
      </c>
      <c r="D33" s="5"/>
      <c r="E33" s="5"/>
      <c r="F33" s="5"/>
      <c r="G33" s="5"/>
      <c r="H33" s="5">
        <v>50</v>
      </c>
      <c r="I33" s="5">
        <v>260</v>
      </c>
      <c r="J33" s="5"/>
      <c r="K33" s="5"/>
      <c r="L33" s="8"/>
      <c r="M33" s="9"/>
      <c r="N33" s="6"/>
      <c r="O33" s="7"/>
    </row>
    <row r="34" spans="2:15" s="2" customFormat="1" hidden="1" outlineLevel="1" x14ac:dyDescent="0.2">
      <c r="B34" s="3"/>
      <c r="C34" s="4">
        <v>0.77083333333333337</v>
      </c>
      <c r="D34" s="5"/>
      <c r="E34" s="5"/>
      <c r="F34" s="5"/>
      <c r="G34" s="5"/>
      <c r="H34" s="5">
        <v>50</v>
      </c>
      <c r="I34" s="5">
        <v>260</v>
      </c>
      <c r="J34" s="5"/>
      <c r="K34" s="5"/>
      <c r="L34" s="8"/>
      <c r="M34" s="9"/>
      <c r="N34" s="6"/>
      <c r="O34" s="7"/>
    </row>
    <row r="35" spans="2:15" collapsed="1" x14ac:dyDescent="0.2">
      <c r="B35" s="11">
        <v>42918</v>
      </c>
      <c r="C35" s="12">
        <v>0.77777777777777779</v>
      </c>
      <c r="D35" s="10" t="s">
        <v>79</v>
      </c>
      <c r="E35" s="10" t="s">
        <v>80</v>
      </c>
      <c r="F35" s="10" t="s">
        <v>81</v>
      </c>
      <c r="G35" s="10" t="s">
        <v>82</v>
      </c>
      <c r="H35" s="13">
        <v>50</v>
      </c>
      <c r="I35" s="14">
        <v>257</v>
      </c>
      <c r="J35" s="10" t="s">
        <v>5</v>
      </c>
      <c r="K35" s="10" t="s">
        <v>83</v>
      </c>
      <c r="L35" s="15">
        <f>AVERAGE(H5,H6,H7,H8,H9,H10,H12,H15,H16,H18,H19,H20,H21,H26,H27,H28,H30,H35)</f>
        <v>49.722222222222221</v>
      </c>
      <c r="M35" s="16">
        <f>AVERAGE(I5,I6,I7,I8,I9,I10,I12,I15,I16,I18,I19,I20,I21,I26,I27,I28,I30,I35)</f>
        <v>260.72222222222223</v>
      </c>
      <c r="N35" s="28">
        <f>AVERAGE(H5:H35)</f>
        <v>47.58064516129032</v>
      </c>
      <c r="O35" s="29">
        <f>AVERAGE(I5:I35)</f>
        <v>261.19354838709677</v>
      </c>
    </row>
    <row r="36" spans="2:15" x14ac:dyDescent="0.2">
      <c r="B36" s="11">
        <v>42918</v>
      </c>
      <c r="C36" s="12">
        <v>0.78472222222222221</v>
      </c>
      <c r="D36" s="10" t="s">
        <v>84</v>
      </c>
      <c r="E36" s="10" t="s">
        <v>85</v>
      </c>
      <c r="F36" s="10" t="s">
        <v>86</v>
      </c>
      <c r="G36" s="10" t="s">
        <v>87</v>
      </c>
      <c r="H36" s="13">
        <v>55</v>
      </c>
      <c r="I36" s="14">
        <v>259</v>
      </c>
      <c r="J36" s="10" t="s">
        <v>5</v>
      </c>
      <c r="K36" s="10" t="s">
        <v>88</v>
      </c>
      <c r="L36" s="15">
        <f>AVERAGE(H5,H6,H7,H8,H9,H10,H12,H15,H16,H18,H19,H20,H21,H26,H27,H28,H30,H35,H36)</f>
        <v>50</v>
      </c>
      <c r="M36" s="16">
        <f>AVERAGE(I5,I6,I7,I8,I9,I10,I12,I15,I16,I18,I19,I20,I21,I26,I27,I28,I30,I35,I36)</f>
        <v>260.63157894736844</v>
      </c>
      <c r="N36" s="28">
        <f>AVERAGE(H5:H36)</f>
        <v>47.8125</v>
      </c>
      <c r="O36" s="29">
        <f>AVERAGE(I5:I36)</f>
        <v>261.125</v>
      </c>
    </row>
    <row r="37" spans="2:15" s="2" customFormat="1" hidden="1" outlineLevel="1" x14ac:dyDescent="0.2">
      <c r="B37" s="3"/>
      <c r="C37" s="4">
        <v>0.79166666666666663</v>
      </c>
      <c r="D37" s="5"/>
      <c r="E37" s="5"/>
      <c r="F37" s="5"/>
      <c r="G37" s="5"/>
      <c r="H37" s="5">
        <v>55</v>
      </c>
      <c r="I37" s="5">
        <v>259</v>
      </c>
      <c r="J37" s="5"/>
      <c r="K37" s="5"/>
      <c r="L37" s="8"/>
      <c r="M37" s="9"/>
      <c r="N37" s="6"/>
      <c r="O37" s="7"/>
    </row>
    <row r="38" spans="2:15" s="2" customFormat="1" hidden="1" outlineLevel="1" x14ac:dyDescent="0.2">
      <c r="B38" s="3"/>
      <c r="C38" s="4">
        <v>0.79861111111111116</v>
      </c>
      <c r="D38" s="5"/>
      <c r="E38" s="5"/>
      <c r="F38" s="5"/>
      <c r="G38" s="5"/>
      <c r="H38" s="5">
        <v>55</v>
      </c>
      <c r="I38" s="5">
        <v>259</v>
      </c>
      <c r="J38" s="5"/>
      <c r="K38" s="5"/>
      <c r="L38" s="8"/>
      <c r="M38" s="9"/>
      <c r="N38" s="6"/>
      <c r="O38" s="7"/>
    </row>
    <row r="39" spans="2:15" s="2" customFormat="1" hidden="1" outlineLevel="1" x14ac:dyDescent="0.2">
      <c r="B39" s="3"/>
      <c r="C39" s="4">
        <v>0.80555555555555547</v>
      </c>
      <c r="D39" s="5"/>
      <c r="E39" s="5"/>
      <c r="F39" s="5"/>
      <c r="G39" s="5"/>
      <c r="H39" s="5">
        <v>55</v>
      </c>
      <c r="I39" s="5">
        <v>259</v>
      </c>
      <c r="J39" s="5"/>
      <c r="K39" s="5"/>
      <c r="L39" s="8"/>
      <c r="M39" s="9"/>
      <c r="N39" s="6"/>
      <c r="O39" s="7"/>
    </row>
    <row r="40" spans="2:15" s="2" customFormat="1" hidden="1" outlineLevel="1" x14ac:dyDescent="0.2">
      <c r="B40" s="3"/>
      <c r="C40" s="4">
        <v>0.8125</v>
      </c>
      <c r="D40" s="5"/>
      <c r="E40" s="5"/>
      <c r="F40" s="5"/>
      <c r="G40" s="5"/>
      <c r="H40" s="5">
        <v>55</v>
      </c>
      <c r="I40" s="5">
        <v>259</v>
      </c>
      <c r="J40" s="5"/>
      <c r="K40" s="5"/>
      <c r="L40" s="8"/>
      <c r="M40" s="9"/>
      <c r="N40" s="6"/>
      <c r="O40" s="7"/>
    </row>
    <row r="41" spans="2:15" s="2" customFormat="1" hidden="1" outlineLevel="1" x14ac:dyDescent="0.2">
      <c r="B41" s="3"/>
      <c r="C41" s="4">
        <v>0.81944444444444453</v>
      </c>
      <c r="D41" s="5"/>
      <c r="E41" s="5"/>
      <c r="F41" s="5"/>
      <c r="G41" s="5"/>
      <c r="H41" s="5">
        <v>55</v>
      </c>
      <c r="I41" s="5">
        <v>259</v>
      </c>
      <c r="J41" s="5"/>
      <c r="K41" s="5"/>
      <c r="L41" s="8"/>
      <c r="M41" s="9"/>
      <c r="N41" s="6"/>
      <c r="O41" s="7"/>
    </row>
    <row r="42" spans="2:15" s="2" customFormat="1" hidden="1" outlineLevel="1" x14ac:dyDescent="0.2">
      <c r="B42" s="3"/>
      <c r="C42" s="4">
        <v>0.82638888888888884</v>
      </c>
      <c r="D42" s="5"/>
      <c r="E42" s="5"/>
      <c r="F42" s="5"/>
      <c r="G42" s="5"/>
      <c r="H42" s="5">
        <v>55</v>
      </c>
      <c r="I42" s="5">
        <v>259</v>
      </c>
      <c r="J42" s="5"/>
      <c r="K42" s="5"/>
      <c r="L42" s="8"/>
      <c r="M42" s="9"/>
      <c r="N42" s="6"/>
      <c r="O42" s="7"/>
    </row>
    <row r="43" spans="2:15" collapsed="1" x14ac:dyDescent="0.2">
      <c r="B43" s="11">
        <v>42918</v>
      </c>
      <c r="C43" s="12">
        <v>0.83333333333333337</v>
      </c>
      <c r="D43" s="10" t="s">
        <v>89</v>
      </c>
      <c r="E43" s="10" t="s">
        <v>90</v>
      </c>
      <c r="F43" s="10" t="s">
        <v>91</v>
      </c>
      <c r="G43" s="10" t="s">
        <v>92</v>
      </c>
      <c r="H43" s="13">
        <v>55</v>
      </c>
      <c r="I43" s="14">
        <v>257</v>
      </c>
      <c r="J43" s="10" t="s">
        <v>5</v>
      </c>
      <c r="K43" s="10" t="s">
        <v>93</v>
      </c>
      <c r="L43" s="15">
        <f>AVERAGE(H5,H6,H7,H8,H9,H10,H12,H15,H16,H18,H19,H20,H21,H26,H27,H28,H30,H35,H36,H43)</f>
        <v>50.25</v>
      </c>
      <c r="M43" s="16">
        <f>AVERAGE(I5,I6,I7,I8,I9,I10,I12,I15,I16,I18,I19,I20,I21,I26,I27,I28,I30,I35,I36,I43)</f>
        <v>260.45</v>
      </c>
      <c r="N43" s="28">
        <f>AVERAGE(H5:H43)</f>
        <v>49.102564102564102</v>
      </c>
      <c r="O43" s="27">
        <f>AVERAGE(I5:I43)</f>
        <v>260.69230769230768</v>
      </c>
    </row>
    <row r="44" spans="2:15" s="2" customFormat="1" hidden="1" outlineLevel="1" x14ac:dyDescent="0.2">
      <c r="B44" s="3"/>
      <c r="C44" s="4">
        <v>0.84027777777777779</v>
      </c>
      <c r="D44" s="5"/>
      <c r="E44" s="5"/>
      <c r="F44" s="5"/>
      <c r="G44" s="5"/>
      <c r="H44" s="5">
        <v>55</v>
      </c>
      <c r="I44" s="5">
        <v>257</v>
      </c>
      <c r="J44" s="5"/>
      <c r="K44" s="5"/>
      <c r="L44" s="8"/>
      <c r="M44" s="9"/>
      <c r="N44" s="6"/>
      <c r="O44" s="7"/>
    </row>
    <row r="45" spans="2:15" s="2" customFormat="1" hidden="1" outlineLevel="1" x14ac:dyDescent="0.2">
      <c r="B45" s="3"/>
      <c r="C45" s="4">
        <v>0.84722222222222221</v>
      </c>
      <c r="D45" s="5"/>
      <c r="E45" s="5"/>
      <c r="F45" s="5"/>
      <c r="G45" s="5"/>
      <c r="H45" s="5">
        <v>55</v>
      </c>
      <c r="I45" s="5">
        <v>257</v>
      </c>
      <c r="J45" s="5"/>
      <c r="K45" s="5"/>
      <c r="L45" s="8"/>
      <c r="M45" s="9"/>
      <c r="N45" s="6"/>
      <c r="O45" s="7"/>
    </row>
    <row r="46" spans="2:15" s="2" customFormat="1" hidden="1" outlineLevel="1" x14ac:dyDescent="0.2">
      <c r="B46" s="3"/>
      <c r="C46" s="4">
        <v>0.85416666666666663</v>
      </c>
      <c r="D46" s="5"/>
      <c r="E46" s="5"/>
      <c r="F46" s="5"/>
      <c r="G46" s="5"/>
      <c r="H46" s="5">
        <v>55</v>
      </c>
      <c r="I46" s="5">
        <v>257</v>
      </c>
      <c r="J46" s="5"/>
      <c r="K46" s="5"/>
      <c r="L46" s="8"/>
      <c r="M46" s="9"/>
      <c r="N46" s="6"/>
      <c r="O46" s="7"/>
    </row>
    <row r="47" spans="2:15" collapsed="1" x14ac:dyDescent="0.2">
      <c r="B47" s="11">
        <v>42918</v>
      </c>
      <c r="C47" s="12">
        <v>0.86111111111111116</v>
      </c>
      <c r="D47" s="10" t="s">
        <v>94</v>
      </c>
      <c r="E47" s="10" t="s">
        <v>95</v>
      </c>
      <c r="F47" s="10" t="s">
        <v>96</v>
      </c>
      <c r="G47" s="10" t="s">
        <v>97</v>
      </c>
      <c r="H47" s="13">
        <v>50</v>
      </c>
      <c r="I47" s="14">
        <v>251</v>
      </c>
      <c r="J47" s="10" t="s">
        <v>5</v>
      </c>
      <c r="K47" s="10" t="s">
        <v>98</v>
      </c>
      <c r="L47" s="15">
        <f>AVERAGE(H5,H6,H7,H8,H9,H10,H12,H15,H16,H18,H19,H20,H21,H26,H27,H28,H30,H35,H36,H43,H47)</f>
        <v>50.238095238095241</v>
      </c>
      <c r="M47" s="16">
        <f>AVERAGE(I5,I6,I7,I8,I9,I10,I12,I15,I16,I18,I19,I20,I21,I26,I27,I28,I30,I35,I36,I43,I47)</f>
        <v>260</v>
      </c>
      <c r="N47" s="26">
        <f>AVERAGE(H5:H47)</f>
        <v>49.534883720930232</v>
      </c>
      <c r="O47" s="29">
        <f>AVERAGE(I5:I47)</f>
        <v>260.2093023255814</v>
      </c>
    </row>
    <row r="48" spans="2:15" s="2" customFormat="1" hidden="1" outlineLevel="1" x14ac:dyDescent="0.2">
      <c r="B48" s="3"/>
      <c r="C48" s="4">
        <v>0.86805555555555547</v>
      </c>
      <c r="D48" s="5"/>
      <c r="E48" s="5"/>
      <c r="F48" s="5"/>
      <c r="G48" s="5"/>
      <c r="H48" s="5">
        <v>50</v>
      </c>
      <c r="I48" s="5">
        <v>251</v>
      </c>
      <c r="J48" s="5"/>
      <c r="K48" s="5"/>
      <c r="L48" s="8"/>
      <c r="M48" s="9"/>
      <c r="N48" s="6"/>
      <c r="O48" s="7"/>
    </row>
    <row r="49" spans="2:15" collapsed="1" x14ac:dyDescent="0.2">
      <c r="B49" s="11">
        <v>42918</v>
      </c>
      <c r="C49" s="12">
        <v>0.875</v>
      </c>
      <c r="D49" s="10" t="s">
        <v>99</v>
      </c>
      <c r="E49" s="10" t="s">
        <v>100</v>
      </c>
      <c r="F49" s="10" t="s">
        <v>96</v>
      </c>
      <c r="G49" s="10" t="s">
        <v>101</v>
      </c>
      <c r="H49" s="13">
        <v>55</v>
      </c>
      <c r="I49" s="14">
        <v>255</v>
      </c>
      <c r="J49" s="10" t="s">
        <v>5</v>
      </c>
      <c r="K49" s="10" t="s">
        <v>102</v>
      </c>
      <c r="L49" s="15">
        <f>AVERAGE(H5,H6,H7,H8,H9,H10,H12,H15,H16,H18,H19,H20,H21,H26,H27,H28,H30,H35,H36,H43,H47,H49)</f>
        <v>50.454545454545453</v>
      </c>
      <c r="M49" s="16">
        <f>AVERAGE(I5,I6,I7,I8,I9,I10,I12,I15,I16,I18,I19,I20,I21,I26,I27,I28,I30,I35,I36,I43,I47,I49)</f>
        <v>259.77272727272725</v>
      </c>
      <c r="N49" s="26">
        <f>AVERAGE(H5:H49)</f>
        <v>49.666666666666664</v>
      </c>
      <c r="O49" s="29">
        <f>AVERAGE(I5:I49)</f>
        <v>259.88888888888891</v>
      </c>
    </row>
    <row r="50" spans="2:15" s="2" customFormat="1" hidden="1" outlineLevel="1" x14ac:dyDescent="0.2">
      <c r="B50" s="3"/>
      <c r="C50" s="4">
        <v>0.88194444444444453</v>
      </c>
      <c r="D50" s="5"/>
      <c r="E50" s="5"/>
      <c r="F50" s="5"/>
      <c r="G50" s="5"/>
      <c r="H50" s="5">
        <v>55</v>
      </c>
      <c r="I50" s="5">
        <v>255</v>
      </c>
      <c r="J50" s="5"/>
      <c r="K50" s="5"/>
      <c r="L50" s="8"/>
      <c r="M50" s="9"/>
      <c r="N50" s="6"/>
      <c r="O50" s="7"/>
    </row>
    <row r="51" spans="2:15" s="2" customFormat="1" hidden="1" outlineLevel="1" x14ac:dyDescent="0.2">
      <c r="B51" s="3"/>
      <c r="C51" s="4">
        <v>0.88888888888888884</v>
      </c>
      <c r="D51" s="5"/>
      <c r="E51" s="5"/>
      <c r="F51" s="5"/>
      <c r="G51" s="5"/>
      <c r="H51" s="5">
        <v>55</v>
      </c>
      <c r="I51" s="5">
        <v>255</v>
      </c>
      <c r="J51" s="5"/>
      <c r="K51" s="5"/>
      <c r="L51" s="8"/>
      <c r="M51" s="9"/>
      <c r="N51" s="6"/>
      <c r="O51" s="7"/>
    </row>
    <row r="52" spans="2:15" s="2" customFormat="1" hidden="1" outlineLevel="1" x14ac:dyDescent="0.2">
      <c r="B52" s="3"/>
      <c r="C52" s="4">
        <v>0.89583333333333337</v>
      </c>
      <c r="D52" s="5"/>
      <c r="E52" s="5"/>
      <c r="F52" s="5"/>
      <c r="G52" s="5"/>
      <c r="H52" s="5">
        <v>55</v>
      </c>
      <c r="I52" s="5">
        <v>255</v>
      </c>
      <c r="J52" s="5"/>
      <c r="K52" s="5"/>
      <c r="L52" s="8"/>
      <c r="M52" s="9"/>
      <c r="N52" s="6"/>
      <c r="O52" s="7"/>
    </row>
    <row r="53" spans="2:15" s="2" customFormat="1" hidden="1" outlineLevel="1" x14ac:dyDescent="0.2">
      <c r="B53" s="3"/>
      <c r="C53" s="4">
        <v>0.90277777777777779</v>
      </c>
      <c r="D53" s="5"/>
      <c r="E53" s="5"/>
      <c r="F53" s="5"/>
      <c r="G53" s="5"/>
      <c r="H53" s="5">
        <v>55</v>
      </c>
      <c r="I53" s="5">
        <v>255</v>
      </c>
      <c r="J53" s="5"/>
      <c r="K53" s="5"/>
      <c r="L53" s="8"/>
      <c r="M53" s="9"/>
      <c r="N53" s="6"/>
      <c r="O53" s="7"/>
    </row>
    <row r="54" spans="2:15" s="2" customFormat="1" hidden="1" outlineLevel="1" x14ac:dyDescent="0.2">
      <c r="B54" s="3"/>
      <c r="C54" s="4">
        <v>0.90972222222222221</v>
      </c>
      <c r="D54" s="5"/>
      <c r="E54" s="5"/>
      <c r="F54" s="5"/>
      <c r="G54" s="5"/>
      <c r="H54" s="5">
        <v>55</v>
      </c>
      <c r="I54" s="5">
        <v>255</v>
      </c>
      <c r="J54" s="5"/>
      <c r="K54" s="5"/>
      <c r="L54" s="8"/>
      <c r="M54" s="9"/>
      <c r="N54" s="6"/>
      <c r="O54" s="7"/>
    </row>
    <row r="55" spans="2:15" collapsed="1" x14ac:dyDescent="0.2">
      <c r="B55" s="11">
        <v>42918</v>
      </c>
      <c r="C55" s="12">
        <v>0.91666666666666663</v>
      </c>
      <c r="D55" s="10" t="s">
        <v>103</v>
      </c>
      <c r="E55" s="10" t="s">
        <v>104</v>
      </c>
      <c r="F55" s="10" t="s">
        <v>105</v>
      </c>
      <c r="G55" s="10" t="s">
        <v>106</v>
      </c>
      <c r="H55" s="13">
        <v>50</v>
      </c>
      <c r="I55" s="14">
        <v>250</v>
      </c>
      <c r="J55" s="10" t="s">
        <v>5</v>
      </c>
      <c r="K55" s="10" t="s">
        <v>108</v>
      </c>
      <c r="L55" s="15">
        <f>AVERAGE(H5,H6,H7,H8,H9,H10,H12,H15,H16,H18,H19,H20,H21,H26,H27,H28,H30,H35,H36,H43,H47,H49,H55)</f>
        <v>50.434782608695649</v>
      </c>
      <c r="M55" s="16">
        <f>AVERAGE(I5,I6,I7,I8,I9,I10,I12,I15,I16,I18,I19,I20,I21,I26,I27,I28,I30,I35,I36,I43,I47,I49,I55)</f>
        <v>259.3478260869565</v>
      </c>
      <c r="N55" s="26">
        <f>AVERAGE(H5:H55)</f>
        <v>50.196078431372548</v>
      </c>
      <c r="O55" s="29">
        <f>AVERAGE(I5:I55)</f>
        <v>259.21568627450978</v>
      </c>
    </row>
    <row r="56" spans="2:15" s="2" customFormat="1" hidden="1" outlineLevel="1" x14ac:dyDescent="0.2">
      <c r="B56" s="3"/>
      <c r="C56" s="4">
        <v>0.92361111111111116</v>
      </c>
      <c r="D56" s="5"/>
      <c r="E56" s="5"/>
      <c r="F56" s="5"/>
      <c r="G56" s="5"/>
      <c r="H56" s="5">
        <v>50</v>
      </c>
      <c r="I56" s="5">
        <v>250</v>
      </c>
      <c r="J56" s="5"/>
      <c r="K56" s="5"/>
      <c r="L56" s="8"/>
      <c r="M56" s="9"/>
      <c r="N56" s="6"/>
      <c r="O56" s="7"/>
    </row>
    <row r="57" spans="2:15" collapsed="1" x14ac:dyDescent="0.2">
      <c r="B57" s="11">
        <v>42918</v>
      </c>
      <c r="C57" s="12">
        <v>0.93055555555555547</v>
      </c>
      <c r="D57" s="10" t="s">
        <v>109</v>
      </c>
      <c r="E57" s="10" t="s">
        <v>110</v>
      </c>
      <c r="F57" s="10" t="s">
        <v>105</v>
      </c>
      <c r="G57" s="10" t="s">
        <v>111</v>
      </c>
      <c r="H57" s="13">
        <v>65</v>
      </c>
      <c r="I57" s="14">
        <v>266</v>
      </c>
      <c r="J57" s="10" t="s">
        <v>5</v>
      </c>
      <c r="K57" s="10" t="s">
        <v>112</v>
      </c>
      <c r="L57" s="15">
        <f>AVERAGE(H5,H6,H7,H8,H9,H10,H12,H15,H16,H18,H19,H20,H21,H26,H27,H28,H30,H35,H36,H43,H47,H49,H55,H57)</f>
        <v>51.041666666666664</v>
      </c>
      <c r="M57" s="16">
        <f>AVERAGE(I5,I6,I7,I8,I9,I10,I12,I15,I16,I18,I19,I20,I21,I26,I27,I28,I30,I35,I36,I43,I47,I49,I55,I57)</f>
        <v>259.625</v>
      </c>
      <c r="N57" s="28">
        <f>AVERAGE(H5:H57)</f>
        <v>50.471698113207545</v>
      </c>
      <c r="O57" s="27">
        <f>AVERAGE(I5:I57)</f>
        <v>259.16981132075472</v>
      </c>
    </row>
    <row r="58" spans="2:15" s="2" customFormat="1" hidden="1" outlineLevel="1" x14ac:dyDescent="0.2">
      <c r="B58" s="3"/>
      <c r="C58" s="4">
        <v>0.9375</v>
      </c>
      <c r="D58" s="5"/>
      <c r="E58" s="5"/>
      <c r="F58" s="5"/>
      <c r="G58" s="5"/>
      <c r="H58" s="5">
        <v>65</v>
      </c>
      <c r="I58" s="5">
        <v>266</v>
      </c>
      <c r="J58" s="5"/>
      <c r="K58" s="5"/>
      <c r="L58" s="8"/>
      <c r="M58" s="9"/>
      <c r="N58" s="6"/>
      <c r="O58" s="7"/>
    </row>
    <row r="59" spans="2:15" s="2" customFormat="1" hidden="1" outlineLevel="1" x14ac:dyDescent="0.2">
      <c r="B59" s="3"/>
      <c r="C59" s="4">
        <v>0.94444444444444453</v>
      </c>
      <c r="D59" s="5"/>
      <c r="E59" s="5"/>
      <c r="F59" s="5"/>
      <c r="G59" s="5"/>
      <c r="H59" s="5">
        <v>65</v>
      </c>
      <c r="I59" s="5">
        <v>266</v>
      </c>
      <c r="J59" s="5"/>
      <c r="K59" s="5"/>
      <c r="L59" s="8"/>
      <c r="M59" s="9"/>
      <c r="N59" s="6"/>
      <c r="O59" s="7"/>
    </row>
    <row r="60" spans="2:15" s="2" customFormat="1" hidden="1" outlineLevel="1" x14ac:dyDescent="0.2">
      <c r="B60" s="3"/>
      <c r="C60" s="4">
        <v>0.95138888888888884</v>
      </c>
      <c r="D60" s="5"/>
      <c r="E60" s="5"/>
      <c r="F60" s="5"/>
      <c r="G60" s="5"/>
      <c r="H60" s="5">
        <v>65</v>
      </c>
      <c r="I60" s="5">
        <v>266</v>
      </c>
      <c r="J60" s="5"/>
      <c r="K60" s="5"/>
      <c r="L60" s="8"/>
      <c r="M60" s="9"/>
      <c r="N60" s="6"/>
      <c r="O60" s="7"/>
    </row>
    <row r="61" spans="2:15" s="2" customFormat="1" hidden="1" outlineLevel="1" x14ac:dyDescent="0.2">
      <c r="B61" s="3"/>
      <c r="C61" s="4">
        <v>0.95833333333333337</v>
      </c>
      <c r="D61" s="5"/>
      <c r="E61" s="5"/>
      <c r="F61" s="5"/>
      <c r="G61" s="5"/>
      <c r="H61" s="5">
        <v>65</v>
      </c>
      <c r="I61" s="5">
        <v>266</v>
      </c>
      <c r="J61" s="5"/>
      <c r="K61" s="5"/>
      <c r="L61" s="8"/>
      <c r="M61" s="9"/>
      <c r="N61" s="6"/>
      <c r="O61" s="7"/>
    </row>
    <row r="62" spans="2:15" s="2" customFormat="1" hidden="1" outlineLevel="1" x14ac:dyDescent="0.2">
      <c r="B62" s="3"/>
      <c r="C62" s="4">
        <v>0.96527777777777779</v>
      </c>
      <c r="D62" s="5"/>
      <c r="E62" s="5"/>
      <c r="F62" s="5"/>
      <c r="G62" s="5"/>
      <c r="H62" s="5">
        <v>65</v>
      </c>
      <c r="I62" s="5">
        <v>266</v>
      </c>
      <c r="J62" s="5"/>
      <c r="K62" s="5"/>
      <c r="L62" s="8"/>
      <c r="M62" s="9"/>
      <c r="N62" s="6"/>
      <c r="O62" s="7"/>
    </row>
    <row r="63" spans="2:15" collapsed="1" x14ac:dyDescent="0.2">
      <c r="B63" s="11">
        <v>42918</v>
      </c>
      <c r="C63" s="12">
        <v>0.97222222222222221</v>
      </c>
      <c r="D63" s="10" t="s">
        <v>113</v>
      </c>
      <c r="E63" s="10" t="s">
        <v>114</v>
      </c>
      <c r="F63" s="10" t="s">
        <v>91</v>
      </c>
      <c r="G63" s="10" t="s">
        <v>115</v>
      </c>
      <c r="H63" s="13">
        <v>55</v>
      </c>
      <c r="I63" s="14">
        <v>258</v>
      </c>
      <c r="J63" s="10" t="s">
        <v>5</v>
      </c>
      <c r="K63" s="10" t="s">
        <v>116</v>
      </c>
      <c r="L63" s="15">
        <f>AVERAGE(H5,H6,H7,H8,H9,H10,H12,H15,H16,H18,H19,H20,H21,H26,H27,H28,H30,H35,H36,H43,H47,H49,H55,H57,H63)</f>
        <v>51.2</v>
      </c>
      <c r="M63" s="16">
        <f>AVERAGE(I5,I6,I7,I8,I9,I10,I12,I15,I16,I18,I19,I20,I21,I26,I27,I28,I30,I35,I36,I43,I47,I49,I55,I57,I63)</f>
        <v>259.56</v>
      </c>
      <c r="N63" s="28">
        <f>AVERAGE(H5:H63)</f>
        <v>51.779661016949156</v>
      </c>
      <c r="O63" s="29">
        <f>AVERAGE(I5:I63)</f>
        <v>259.72881355932202</v>
      </c>
    </row>
    <row r="64" spans="2:15" s="2" customFormat="1" hidden="1" outlineLevel="1" x14ac:dyDescent="0.2">
      <c r="B64" s="3"/>
      <c r="C64" s="4">
        <v>0.97916666666666663</v>
      </c>
      <c r="D64" s="5"/>
      <c r="E64" s="5"/>
      <c r="F64" s="5"/>
      <c r="G64" s="5"/>
      <c r="H64" s="5">
        <v>55</v>
      </c>
      <c r="I64" s="5">
        <v>258</v>
      </c>
      <c r="J64" s="5"/>
      <c r="K64" s="5"/>
      <c r="L64" s="8"/>
      <c r="M64" s="9"/>
      <c r="N64" s="6"/>
      <c r="O64" s="7"/>
    </row>
    <row r="65" spans="2:15" s="2" customFormat="1" hidden="1" outlineLevel="1" x14ac:dyDescent="0.2">
      <c r="B65" s="3"/>
      <c r="C65" s="4">
        <v>0.98611111111111116</v>
      </c>
      <c r="D65" s="5"/>
      <c r="E65" s="5"/>
      <c r="F65" s="5"/>
      <c r="G65" s="5"/>
      <c r="H65" s="5">
        <v>55</v>
      </c>
      <c r="I65" s="5">
        <v>258</v>
      </c>
      <c r="J65" s="5"/>
      <c r="K65" s="5"/>
      <c r="L65" s="8"/>
      <c r="M65" s="9"/>
      <c r="N65" s="6"/>
      <c r="O65" s="7"/>
    </row>
    <row r="66" spans="2:15" s="2" customFormat="1" hidden="1" outlineLevel="1" x14ac:dyDescent="0.2">
      <c r="B66" s="3"/>
      <c r="C66" s="4">
        <v>0.99305555555555547</v>
      </c>
      <c r="D66" s="5"/>
      <c r="E66" s="5"/>
      <c r="F66" s="5"/>
      <c r="G66" s="5"/>
      <c r="H66" s="5">
        <v>55</v>
      </c>
      <c r="I66" s="5">
        <v>258</v>
      </c>
      <c r="J66" s="5"/>
      <c r="K66" s="5"/>
      <c r="L66" s="8"/>
      <c r="M66" s="9"/>
      <c r="N66" s="6"/>
      <c r="O66" s="7"/>
    </row>
    <row r="67" spans="2:15" collapsed="1" x14ac:dyDescent="0.2">
      <c r="B67" s="11">
        <v>42919</v>
      </c>
      <c r="C67" s="12">
        <v>0</v>
      </c>
      <c r="D67" s="10" t="s">
        <v>117</v>
      </c>
      <c r="E67" s="10" t="s">
        <v>118</v>
      </c>
      <c r="F67" s="10" t="s">
        <v>25</v>
      </c>
      <c r="G67" s="10" t="s">
        <v>119</v>
      </c>
      <c r="H67" s="13">
        <v>50</v>
      </c>
      <c r="I67" s="14">
        <v>255</v>
      </c>
      <c r="J67" s="10" t="s">
        <v>5</v>
      </c>
      <c r="K67" s="10" t="s">
        <v>120</v>
      </c>
      <c r="L67" s="15">
        <f>AVERAGE(H5,H6:H7,H8,H9,H10,H12,H15,H16,H18,H19,H20,H21,H26,H27,H28,H30,H35,H36,H43,H47,H49,H55,H57,H63,H67)</f>
        <v>51.153846153846153</v>
      </c>
      <c r="M67" s="16">
        <f>AVERAGE(I5,I6:I7,I8,I9,I10,I12,I15,I16,I18,I19,I20,I21,I26,I27,I28,I30,I35,I36,I43,I47,I49,I55,I57,I63,I67)</f>
        <v>259.38461538461536</v>
      </c>
      <c r="N67" s="28">
        <f>AVERAGE(H5:H67)</f>
        <v>51.904761904761905</v>
      </c>
      <c r="O67" s="27">
        <f>AVERAGE(I5:I67)</f>
        <v>259.57142857142856</v>
      </c>
    </row>
    <row r="68" spans="2:15" s="2" customFormat="1" hidden="1" outlineLevel="1" x14ac:dyDescent="0.2">
      <c r="B68" s="3"/>
      <c r="C68" s="4">
        <v>6.9444444444444441E-3</v>
      </c>
      <c r="D68" s="5"/>
      <c r="E68" s="5"/>
      <c r="F68" s="5"/>
      <c r="G68" s="5"/>
      <c r="H68" s="5">
        <v>50</v>
      </c>
      <c r="I68" s="5">
        <v>255</v>
      </c>
      <c r="J68" s="5"/>
      <c r="K68" s="5"/>
      <c r="L68" s="8"/>
      <c r="M68" s="9"/>
      <c r="N68" s="6"/>
      <c r="O68" s="7"/>
    </row>
    <row r="69" spans="2:15" s="2" customFormat="1" hidden="1" outlineLevel="1" x14ac:dyDescent="0.2">
      <c r="B69" s="3"/>
      <c r="C69" s="4">
        <v>1.3888888888888888E-2</v>
      </c>
      <c r="D69" s="5"/>
      <c r="E69" s="5"/>
      <c r="F69" s="5"/>
      <c r="G69" s="5"/>
      <c r="H69" s="5">
        <v>50</v>
      </c>
      <c r="I69" s="5">
        <v>255</v>
      </c>
      <c r="J69" s="5"/>
      <c r="K69" s="5"/>
      <c r="L69" s="8"/>
      <c r="M69" s="9"/>
      <c r="N69" s="6"/>
      <c r="O69" s="7"/>
    </row>
    <row r="70" spans="2:15" s="2" customFormat="1" hidden="1" outlineLevel="1" x14ac:dyDescent="0.2">
      <c r="B70" s="3"/>
      <c r="C70" s="4">
        <v>2.0833333333333332E-2</v>
      </c>
      <c r="D70" s="5"/>
      <c r="E70" s="5"/>
      <c r="F70" s="5"/>
      <c r="G70" s="5"/>
      <c r="H70" s="5">
        <v>50</v>
      </c>
      <c r="I70" s="5">
        <v>255</v>
      </c>
      <c r="J70" s="5"/>
      <c r="K70" s="5"/>
      <c r="L70" s="8"/>
      <c r="M70" s="9"/>
      <c r="N70" s="6"/>
      <c r="O70" s="7"/>
    </row>
    <row r="71" spans="2:15" s="2" customFormat="1" hidden="1" outlineLevel="1" x14ac:dyDescent="0.2">
      <c r="B71" s="3"/>
      <c r="C71" s="4">
        <v>2.7777777777777776E-2</v>
      </c>
      <c r="D71" s="5"/>
      <c r="E71" s="5"/>
      <c r="F71" s="5"/>
      <c r="G71" s="5"/>
      <c r="H71" s="5">
        <v>50</v>
      </c>
      <c r="I71" s="5">
        <v>255</v>
      </c>
      <c r="J71" s="5"/>
      <c r="K71" s="5"/>
      <c r="L71" s="8"/>
      <c r="M71" s="9"/>
      <c r="N71" s="6"/>
      <c r="O71" s="7"/>
    </row>
    <row r="72" spans="2:15" s="2" customFormat="1" hidden="1" outlineLevel="1" x14ac:dyDescent="0.2">
      <c r="B72" s="3"/>
      <c r="C72" s="4">
        <v>3.4722222222222224E-2</v>
      </c>
      <c r="D72" s="5"/>
      <c r="E72" s="5"/>
      <c r="F72" s="5"/>
      <c r="G72" s="5"/>
      <c r="H72" s="5">
        <v>50</v>
      </c>
      <c r="I72" s="5">
        <v>255</v>
      </c>
      <c r="J72" s="5"/>
      <c r="K72" s="5"/>
      <c r="L72" s="8"/>
      <c r="M72" s="9"/>
      <c r="N72" s="6"/>
      <c r="O72" s="7"/>
    </row>
    <row r="73" spans="2:15" s="2" customFormat="1" hidden="1" outlineLevel="1" x14ac:dyDescent="0.2">
      <c r="B73" s="3"/>
      <c r="C73" s="4">
        <v>4.1666666666666664E-2</v>
      </c>
      <c r="D73" s="5"/>
      <c r="E73" s="5"/>
      <c r="F73" s="5"/>
      <c r="G73" s="5"/>
      <c r="H73" s="5">
        <v>50</v>
      </c>
      <c r="I73" s="5">
        <v>255</v>
      </c>
      <c r="J73" s="5"/>
      <c r="K73" s="5"/>
      <c r="L73" s="8"/>
      <c r="M73" s="9"/>
      <c r="N73" s="6"/>
      <c r="O73" s="7"/>
    </row>
    <row r="74" spans="2:15" s="2" customFormat="1" hidden="1" outlineLevel="1" x14ac:dyDescent="0.2">
      <c r="B74" s="3"/>
      <c r="C74" s="4">
        <v>4.8611111111111112E-2</v>
      </c>
      <c r="D74" s="5"/>
      <c r="E74" s="5"/>
      <c r="F74" s="5"/>
      <c r="G74" s="5"/>
      <c r="H74" s="5">
        <v>50</v>
      </c>
      <c r="I74" s="5">
        <v>255</v>
      </c>
      <c r="J74" s="5"/>
      <c r="K74" s="5"/>
      <c r="L74" s="8"/>
      <c r="M74" s="9"/>
      <c r="N74" s="6"/>
      <c r="O74" s="7"/>
    </row>
    <row r="75" spans="2:15" s="2" customFormat="1" hidden="1" outlineLevel="1" x14ac:dyDescent="0.2">
      <c r="B75" s="3"/>
      <c r="C75" s="4">
        <v>5.5555555555555552E-2</v>
      </c>
      <c r="D75" s="5"/>
      <c r="E75" s="5"/>
      <c r="F75" s="5"/>
      <c r="G75" s="5"/>
      <c r="H75" s="5">
        <v>50</v>
      </c>
      <c r="I75" s="5">
        <v>255</v>
      </c>
      <c r="J75" s="5"/>
      <c r="K75" s="5"/>
      <c r="L75" s="8"/>
      <c r="M75" s="9"/>
      <c r="N75" s="6"/>
      <c r="O75" s="7"/>
    </row>
    <row r="76" spans="2:15" s="2" customFormat="1" hidden="1" outlineLevel="1" x14ac:dyDescent="0.2">
      <c r="B76" s="3"/>
      <c r="C76" s="4">
        <v>6.25E-2</v>
      </c>
      <c r="D76" s="5"/>
      <c r="E76" s="5"/>
      <c r="F76" s="5"/>
      <c r="G76" s="5"/>
      <c r="H76" s="5">
        <v>50</v>
      </c>
      <c r="I76" s="5">
        <v>255</v>
      </c>
      <c r="J76" s="5"/>
      <c r="K76" s="5"/>
      <c r="L76" s="8"/>
      <c r="M76" s="9"/>
      <c r="N76" s="6"/>
      <c r="O76" s="7"/>
    </row>
    <row r="77" spans="2:15" s="2" customFormat="1" hidden="1" outlineLevel="1" x14ac:dyDescent="0.2">
      <c r="B77" s="3"/>
      <c r="C77" s="4">
        <v>6.9444444444444434E-2</v>
      </c>
      <c r="D77" s="5"/>
      <c r="E77" s="5"/>
      <c r="F77" s="5"/>
      <c r="G77" s="5"/>
      <c r="H77" s="5">
        <v>50</v>
      </c>
      <c r="I77" s="5">
        <v>255</v>
      </c>
      <c r="J77" s="5"/>
      <c r="K77" s="5"/>
      <c r="L77" s="8"/>
      <c r="M77" s="9"/>
      <c r="N77" s="6"/>
      <c r="O77" s="7"/>
    </row>
    <row r="78" spans="2:15" s="2" customFormat="1" hidden="1" outlineLevel="1" x14ac:dyDescent="0.2">
      <c r="B78" s="3"/>
      <c r="C78" s="4">
        <v>7.6388888888888895E-2</v>
      </c>
      <c r="D78" s="5"/>
      <c r="E78" s="5"/>
      <c r="F78" s="5"/>
      <c r="G78" s="5"/>
      <c r="H78" s="5">
        <v>50</v>
      </c>
      <c r="I78" s="5">
        <v>255</v>
      </c>
      <c r="J78" s="5"/>
      <c r="K78" s="5"/>
      <c r="L78" s="8"/>
      <c r="M78" s="9"/>
      <c r="N78" s="6"/>
      <c r="O78" s="7"/>
    </row>
    <row r="79" spans="2:15" collapsed="1" x14ac:dyDescent="0.2">
      <c r="B79" s="11">
        <v>42919</v>
      </c>
      <c r="C79" s="12">
        <v>8.3333333333333329E-2</v>
      </c>
      <c r="D79" s="10" t="s">
        <v>121</v>
      </c>
      <c r="E79" s="10" t="s">
        <v>122</v>
      </c>
      <c r="F79" s="10" t="s">
        <v>86</v>
      </c>
      <c r="G79" s="10" t="s">
        <v>123</v>
      </c>
      <c r="H79" s="13">
        <v>50</v>
      </c>
      <c r="I79" s="14">
        <v>261</v>
      </c>
      <c r="J79" s="10" t="s">
        <v>5</v>
      </c>
      <c r="K79" s="10" t="s">
        <v>124</v>
      </c>
      <c r="L79" s="15">
        <f>AVERAGE(H5,H6,H7:H8,H9,H10,H12,H15,H16,H18,H19,H20,H21,H26,H27,H28,H30,H35,H36,H43,H47,H49,H55,H57,H63,H67,H79)</f>
        <v>51.111111111111114</v>
      </c>
      <c r="M79" s="16">
        <f>AVERAGE(I5,I6,I7:I8,I9,I10,I12,I15,I16,I18,I19,I20,I21,I26,I27,I28,I30,I35,I36,I43,I47,I49,I55,I57,I63,I67,I79)</f>
        <v>259.44444444444446</v>
      </c>
      <c r="N79" s="28">
        <f>AVERAGE(H5:H79)</f>
        <v>51.6</v>
      </c>
      <c r="O79" s="29">
        <f>AVERAGE(I5:I79)</f>
        <v>258.92</v>
      </c>
    </row>
    <row r="80" spans="2:15" s="2" customFormat="1" hidden="1" outlineLevel="1" x14ac:dyDescent="0.2">
      <c r="B80" s="3"/>
      <c r="C80" s="4">
        <v>9.0277777777777776E-2</v>
      </c>
      <c r="D80" s="5"/>
      <c r="E80" s="5"/>
      <c r="F80" s="5"/>
      <c r="G80" s="5"/>
      <c r="H80" s="5">
        <v>50</v>
      </c>
      <c r="I80" s="5">
        <v>261</v>
      </c>
      <c r="J80" s="5"/>
      <c r="K80" s="5"/>
      <c r="L80" s="8"/>
      <c r="M80" s="9"/>
      <c r="N80" s="6"/>
      <c r="O80" s="7"/>
    </row>
    <row r="81" spans="2:15" s="2" customFormat="1" hidden="1" outlineLevel="1" x14ac:dyDescent="0.2">
      <c r="B81" s="3"/>
      <c r="C81" s="4">
        <v>9.7222222222222224E-2</v>
      </c>
      <c r="D81" s="5"/>
      <c r="E81" s="5"/>
      <c r="F81" s="5"/>
      <c r="G81" s="5"/>
      <c r="H81" s="5">
        <v>50</v>
      </c>
      <c r="I81" s="5">
        <v>261</v>
      </c>
      <c r="J81" s="5"/>
      <c r="K81" s="5"/>
      <c r="L81" s="8"/>
      <c r="M81" s="9"/>
      <c r="N81" s="6"/>
      <c r="O81" s="7"/>
    </row>
    <row r="82" spans="2:15" s="2" customFormat="1" hidden="1" outlineLevel="1" x14ac:dyDescent="0.2">
      <c r="B82" s="3"/>
      <c r="C82" s="4">
        <v>0.10416666666666667</v>
      </c>
      <c r="D82" s="5"/>
      <c r="E82" s="5"/>
      <c r="F82" s="5"/>
      <c r="G82" s="5"/>
      <c r="H82" s="5">
        <v>50</v>
      </c>
      <c r="I82" s="5">
        <v>261</v>
      </c>
      <c r="J82" s="5"/>
      <c r="K82" s="5"/>
      <c r="L82" s="8"/>
      <c r="M82" s="9"/>
      <c r="N82" s="6"/>
      <c r="O82" s="7"/>
    </row>
    <row r="83" spans="2:15" s="2" customFormat="1" hidden="1" outlineLevel="1" x14ac:dyDescent="0.2">
      <c r="B83" s="3"/>
      <c r="C83" s="4">
        <v>0.1111111111111111</v>
      </c>
      <c r="D83" s="5"/>
      <c r="E83" s="5"/>
      <c r="F83" s="5"/>
      <c r="G83" s="5"/>
      <c r="H83" s="5">
        <v>50</v>
      </c>
      <c r="I83" s="5">
        <v>261</v>
      </c>
      <c r="J83" s="5"/>
      <c r="K83" s="5"/>
      <c r="L83" s="8"/>
      <c r="M83" s="9"/>
      <c r="N83" s="6"/>
      <c r="O83" s="7"/>
    </row>
    <row r="84" spans="2:15" s="2" customFormat="1" hidden="1" outlineLevel="1" x14ac:dyDescent="0.2">
      <c r="B84" s="3"/>
      <c r="C84" s="4">
        <v>0.11805555555555557</v>
      </c>
      <c r="D84" s="5"/>
      <c r="E84" s="5"/>
      <c r="F84" s="5"/>
      <c r="G84" s="5"/>
      <c r="H84" s="5">
        <v>50</v>
      </c>
      <c r="I84" s="5">
        <v>261</v>
      </c>
      <c r="J84" s="5"/>
      <c r="K84" s="5"/>
      <c r="L84" s="8"/>
      <c r="M84" s="9"/>
      <c r="N84" s="6"/>
      <c r="O84" s="7"/>
    </row>
    <row r="85" spans="2:15" collapsed="1" x14ac:dyDescent="0.2">
      <c r="B85" s="11">
        <v>42919</v>
      </c>
      <c r="C85" s="12">
        <v>0.125</v>
      </c>
      <c r="D85" s="10" t="s">
        <v>125</v>
      </c>
      <c r="E85" s="10" t="s">
        <v>126</v>
      </c>
      <c r="F85" s="10" t="s">
        <v>76</v>
      </c>
      <c r="G85" s="10" t="s">
        <v>127</v>
      </c>
      <c r="H85" s="13">
        <v>45</v>
      </c>
      <c r="I85" s="14">
        <v>263</v>
      </c>
      <c r="J85" s="10" t="s">
        <v>5</v>
      </c>
      <c r="K85" s="10" t="s">
        <v>128</v>
      </c>
      <c r="L85" s="15">
        <f>AVERAGE(H5,H6,H7,H8:H9,H10,H12,H15,H16,H18,H19,H20,H21,H26,H27,H28,H30,H35,H36,H43,H47,H49,H55,H57,H63,H67,H79,H85)</f>
        <v>50.892857142857146</v>
      </c>
      <c r="M85" s="16">
        <f>AVERAGE(I5,I6,I7,I8:I9,I10,I12,I15,I16,I18,I19,I20,I21,I26,I27,I28,I30,I35,I36,I43,I47,I49,I55,I57,I63,I67,I79,I85)</f>
        <v>259.57142857142856</v>
      </c>
      <c r="N85" s="26">
        <f>AVERAGE(H5:H85)</f>
        <v>51.419753086419753</v>
      </c>
      <c r="O85" s="27">
        <f>AVERAGE(I5:I85)</f>
        <v>259.09876543209879</v>
      </c>
    </row>
    <row r="86" spans="2:15" s="2" customFormat="1" hidden="1" outlineLevel="1" x14ac:dyDescent="0.2">
      <c r="B86" s="3"/>
      <c r="C86" s="4">
        <v>0.13194444444444445</v>
      </c>
      <c r="D86" s="5"/>
      <c r="E86" s="5"/>
      <c r="F86" s="5"/>
      <c r="G86" s="5"/>
      <c r="H86" s="5">
        <v>45</v>
      </c>
      <c r="I86" s="5">
        <v>263</v>
      </c>
      <c r="J86" s="5"/>
      <c r="K86" s="5"/>
      <c r="L86" s="8"/>
      <c r="M86" s="9"/>
      <c r="N86" s="6"/>
      <c r="O86" s="7"/>
    </row>
    <row r="87" spans="2:15" s="2" customFormat="1" hidden="1" outlineLevel="1" x14ac:dyDescent="0.2">
      <c r="B87" s="3"/>
      <c r="C87" s="4">
        <v>0.1388888888888889</v>
      </c>
      <c r="D87" s="5"/>
      <c r="E87" s="5"/>
      <c r="F87" s="5"/>
      <c r="G87" s="5"/>
      <c r="H87" s="5">
        <v>45</v>
      </c>
      <c r="I87" s="5">
        <v>263</v>
      </c>
      <c r="J87" s="5"/>
      <c r="K87" s="5"/>
      <c r="L87" s="8"/>
      <c r="M87" s="9"/>
      <c r="N87" s="6"/>
      <c r="O87" s="7"/>
    </row>
    <row r="88" spans="2:15" s="2" customFormat="1" hidden="1" outlineLevel="1" x14ac:dyDescent="0.2">
      <c r="B88" s="3"/>
      <c r="C88" s="4">
        <v>0.14583333333333334</v>
      </c>
      <c r="D88" s="5"/>
      <c r="E88" s="5"/>
      <c r="F88" s="5"/>
      <c r="G88" s="5"/>
      <c r="H88" s="5">
        <v>45</v>
      </c>
      <c r="I88" s="5">
        <v>263</v>
      </c>
      <c r="J88" s="5"/>
      <c r="K88" s="5"/>
      <c r="L88" s="8"/>
      <c r="M88" s="9"/>
      <c r="N88" s="6"/>
      <c r="O88" s="7"/>
    </row>
    <row r="89" spans="2:15" collapsed="1" x14ac:dyDescent="0.2">
      <c r="B89" s="11">
        <v>42919</v>
      </c>
      <c r="C89" s="12">
        <v>0.15277777777777776</v>
      </c>
      <c r="D89" s="10" t="s">
        <v>129</v>
      </c>
      <c r="E89" s="10" t="s">
        <v>130</v>
      </c>
      <c r="F89" s="10" t="s">
        <v>131</v>
      </c>
      <c r="G89" s="10" t="s">
        <v>132</v>
      </c>
      <c r="H89" s="13">
        <v>45</v>
      </c>
      <c r="I89" s="14">
        <v>268</v>
      </c>
      <c r="J89" s="10" t="s">
        <v>5</v>
      </c>
      <c r="K89" s="10" t="s">
        <v>133</v>
      </c>
      <c r="L89" s="15">
        <f>AVERAGE(H5,H6,H7,H8,H9:H10,H12,H15,H16,H18,H19,H20,H21,H26,H27,H28,H30,H35,H36,H43,H47,H49,H55,H57,H63,H67,H79,H85,H89)</f>
        <v>50.689655172413794</v>
      </c>
      <c r="M89" s="16">
        <f>AVERAGE(I5,I6,I7,I8,I9:I10,I12,I15,I16,I18,I19,I20,I21,I26,I27,I28,I30,I35,I36,I43,I47,I49,I55,I57,I63,I67,I79,I85,I89)</f>
        <v>259.86206896551727</v>
      </c>
      <c r="N89" s="26">
        <f>AVERAGE(H5:H89)</f>
        <v>51.117647058823529</v>
      </c>
      <c r="O89" s="27">
        <f>AVERAGE(I5:I89)</f>
        <v>259.34117647058821</v>
      </c>
    </row>
    <row r="90" spans="2:15" s="2" customFormat="1" hidden="1" outlineLevel="1" x14ac:dyDescent="0.2">
      <c r="B90" s="3"/>
      <c r="C90" s="4">
        <v>0.15972222222222224</v>
      </c>
      <c r="D90" s="5"/>
      <c r="E90" s="5"/>
      <c r="F90" s="5"/>
      <c r="G90" s="5"/>
      <c r="H90" s="5">
        <v>45</v>
      </c>
      <c r="I90" s="5">
        <v>268</v>
      </c>
      <c r="J90" s="5"/>
      <c r="K90" s="5"/>
      <c r="L90" s="8"/>
      <c r="M90" s="9"/>
      <c r="N90" s="6"/>
      <c r="O90" s="7"/>
    </row>
    <row r="91" spans="2:15" collapsed="1" x14ac:dyDescent="0.2">
      <c r="B91" s="11">
        <v>42919</v>
      </c>
      <c r="C91" s="12">
        <v>0.16666666666666666</v>
      </c>
      <c r="D91" s="10" t="s">
        <v>134</v>
      </c>
      <c r="E91" s="10" t="s">
        <v>135</v>
      </c>
      <c r="F91" s="10" t="s">
        <v>40</v>
      </c>
      <c r="G91" s="10" t="s">
        <v>136</v>
      </c>
      <c r="H91" s="13">
        <v>40</v>
      </c>
      <c r="I91" s="14">
        <v>266</v>
      </c>
      <c r="J91" s="10" t="s">
        <v>5</v>
      </c>
      <c r="K91" s="10" t="s">
        <v>137</v>
      </c>
      <c r="L91" s="15">
        <f>AVERAGE(H5,H6,H7,H8,H9,H10:H12,H15,H16,H18,H19,H20,H21,H26,H27,H28,H30,H35,H36,H43,H47,H49,H55,H57,H63,H67,H79,H85,H89,H91)</f>
        <v>50.161290322580648</v>
      </c>
      <c r="M91" s="16">
        <f>AVERAGE(I5,I6,I7,I8,I9,I10:I12,I15,I16,I18,I19,I20,I21,I26,I27,I28,I30,I35,I36,I43,I47,I49,I55,I57,I63,I67,I79,I85,I89,I91)</f>
        <v>259.96774193548384</v>
      </c>
      <c r="N91" s="28">
        <f>AVERAGE(H5:H91)</f>
        <v>50.919540229885058</v>
      </c>
      <c r="O91" s="29">
        <f>AVERAGE(I5:I91)</f>
        <v>259.51724137931035</v>
      </c>
    </row>
    <row r="92" spans="2:15" s="2" customFormat="1" hidden="1" outlineLevel="1" x14ac:dyDescent="0.2">
      <c r="B92" s="3"/>
      <c r="C92" s="4">
        <v>0.17361111111111113</v>
      </c>
      <c r="D92" s="5"/>
      <c r="E92" s="5"/>
      <c r="F92" s="5"/>
      <c r="G92" s="5"/>
      <c r="H92" s="5">
        <v>40</v>
      </c>
      <c r="I92" s="5">
        <v>266</v>
      </c>
      <c r="J92" s="5"/>
      <c r="K92" s="5"/>
      <c r="L92" s="8"/>
      <c r="M92" s="9"/>
      <c r="N92" s="6"/>
      <c r="O92" s="7"/>
    </row>
    <row r="93" spans="2:15" collapsed="1" x14ac:dyDescent="0.2">
      <c r="B93" s="11">
        <v>42919</v>
      </c>
      <c r="C93" s="12">
        <v>0.18055555555555555</v>
      </c>
      <c r="D93" s="10" t="s">
        <v>138</v>
      </c>
      <c r="E93" s="10" t="s">
        <v>139</v>
      </c>
      <c r="F93" s="10" t="s">
        <v>45</v>
      </c>
      <c r="G93" s="10" t="s">
        <v>140</v>
      </c>
      <c r="H93" s="13">
        <v>45</v>
      </c>
      <c r="I93" s="14">
        <v>275</v>
      </c>
      <c r="J93" s="10" t="s">
        <v>5</v>
      </c>
      <c r="K93" s="10" t="s">
        <v>141</v>
      </c>
      <c r="L93" s="15">
        <f>AVERAGE(H5,H6,H7,H8,H9,H10,H12:H15,H16,H18,H19,H20,H21,H26,H27,H28,H30,H35,H36,H43,H47,H49,H55,H57,H63,H67,H79,H85,H89,H91,H93)</f>
        <v>49.848484848484851</v>
      </c>
      <c r="M93" s="16">
        <f>AVERAGE(I5,I6,I7,I8,I9,I10,I12:I15,I16,I18,I19,I20,I21,I26,I27,I28,I30,I35,I36,I43,I47,I49,I55,I57,I63,I67,I79,I85,I89,I91,I93)</f>
        <v>260.81818181818181</v>
      </c>
      <c r="N93" s="28">
        <f>AVERAGE(H5:H93)</f>
        <v>50.730337078651687</v>
      </c>
      <c r="O93" s="27">
        <f>AVERAGE(I5:I93)</f>
        <v>259.76404494382024</v>
      </c>
    </row>
    <row r="94" spans="2:15" s="2" customFormat="1" hidden="1" outlineLevel="1" x14ac:dyDescent="0.2">
      <c r="B94" s="3"/>
      <c r="C94" s="4">
        <v>0.1875</v>
      </c>
      <c r="D94" s="5"/>
      <c r="E94" s="5"/>
      <c r="F94" s="5"/>
      <c r="G94" s="5"/>
      <c r="H94" s="5">
        <v>45</v>
      </c>
      <c r="I94" s="5">
        <v>275</v>
      </c>
      <c r="J94" s="5"/>
      <c r="K94" s="5"/>
      <c r="L94" s="8"/>
      <c r="M94" s="9"/>
      <c r="N94" s="6"/>
      <c r="O94" s="7"/>
    </row>
    <row r="95" spans="2:15" s="2" customFormat="1" hidden="1" outlineLevel="1" x14ac:dyDescent="0.2">
      <c r="B95" s="3"/>
      <c r="C95" s="4">
        <v>0.19444444444444445</v>
      </c>
      <c r="D95" s="5"/>
      <c r="E95" s="5"/>
      <c r="F95" s="5"/>
      <c r="G95" s="5"/>
      <c r="H95" s="5">
        <v>45</v>
      </c>
      <c r="I95" s="5">
        <v>275</v>
      </c>
      <c r="J95" s="5"/>
      <c r="K95" s="5"/>
      <c r="L95" s="8"/>
      <c r="M95" s="9"/>
      <c r="N95" s="6"/>
      <c r="O95" s="7"/>
    </row>
    <row r="96" spans="2:15" s="2" customFormat="1" hidden="1" outlineLevel="1" x14ac:dyDescent="0.2">
      <c r="B96" s="3"/>
      <c r="C96" s="4">
        <v>0.20138888888888887</v>
      </c>
      <c r="D96" s="5"/>
      <c r="E96" s="5"/>
      <c r="F96" s="5"/>
      <c r="G96" s="5"/>
      <c r="H96" s="5">
        <v>45</v>
      </c>
      <c r="I96" s="5">
        <v>275</v>
      </c>
      <c r="J96" s="5"/>
      <c r="K96" s="5"/>
      <c r="L96" s="8"/>
      <c r="M96" s="9"/>
      <c r="N96" s="6"/>
      <c r="O96" s="7"/>
    </row>
    <row r="97" spans="2:15" collapsed="1" x14ac:dyDescent="0.2">
      <c r="B97" s="11">
        <v>42919</v>
      </c>
      <c r="C97" s="12">
        <v>0.20833333333333334</v>
      </c>
      <c r="D97" s="10" t="s">
        <v>142</v>
      </c>
      <c r="E97" s="10" t="s">
        <v>143</v>
      </c>
      <c r="F97" s="10" t="s">
        <v>144</v>
      </c>
      <c r="G97" s="10" t="s">
        <v>145</v>
      </c>
      <c r="H97" s="13">
        <v>40</v>
      </c>
      <c r="I97" s="14">
        <v>275</v>
      </c>
      <c r="J97" s="10" t="s">
        <v>5</v>
      </c>
      <c r="K97" s="10" t="s">
        <v>146</v>
      </c>
      <c r="L97" s="15">
        <f>AVERAGE(H5,H6,H7,H8,H9,H10,H12,H15:H16,H18,H19,H20,H21,H26,H27,H28,H30,H35,H36,H43,H47,H49,H55,H57,H63,H67,H79,H85,H89,H91,H93,H97)</f>
        <v>49.84375</v>
      </c>
      <c r="M97" s="16">
        <f>AVERAGE(I5,I6,I7,I8,I9,I10,I12,I15:I16,I18,I19,I20,I21,I26,I27,I28,I30,I35,I36,I43,I47,I49,I55,I57,I63,I67,I79,I85,I89,I91,I93,I97)</f>
        <v>261</v>
      </c>
      <c r="N97" s="26">
        <f>AVERAGE(H5:H97)</f>
        <v>50.43010752688172</v>
      </c>
      <c r="O97" s="27">
        <f>AVERAGE(I5:I97)</f>
        <v>260.41935483870969</v>
      </c>
    </row>
    <row r="98" spans="2:15" x14ac:dyDescent="0.2">
      <c r="B98" s="17">
        <v>42919</v>
      </c>
      <c r="C98" s="18">
        <v>0.2638888888888889</v>
      </c>
      <c r="D98" s="19" t="s">
        <v>147</v>
      </c>
      <c r="E98" s="19" t="s">
        <v>148</v>
      </c>
      <c r="F98" s="19" t="s">
        <v>4</v>
      </c>
      <c r="G98" s="19" t="s">
        <v>149</v>
      </c>
      <c r="H98" s="20">
        <v>40</v>
      </c>
      <c r="I98" s="21">
        <v>201</v>
      </c>
      <c r="J98" s="19" t="s">
        <v>5</v>
      </c>
      <c r="K98" s="19" t="s">
        <v>150</v>
      </c>
      <c r="L98" s="22">
        <f>AVERAGE(H98)</f>
        <v>40</v>
      </c>
      <c r="M98" s="23">
        <f>AVERAGE(I98)</f>
        <v>201</v>
      </c>
    </row>
    <row r="99" spans="2:15" x14ac:dyDescent="0.2">
      <c r="B99" s="17">
        <v>42919</v>
      </c>
      <c r="C99" s="18">
        <v>0.33333333333333331</v>
      </c>
      <c r="D99" s="19" t="s">
        <v>151</v>
      </c>
      <c r="E99" s="19" t="s">
        <v>152</v>
      </c>
      <c r="F99" s="19" t="s">
        <v>153</v>
      </c>
      <c r="G99" s="19" t="s">
        <v>154</v>
      </c>
      <c r="H99" s="20">
        <v>40</v>
      </c>
      <c r="I99" s="21">
        <v>207</v>
      </c>
      <c r="J99" s="19" t="s">
        <v>5</v>
      </c>
      <c r="K99" s="19" t="s">
        <v>155</v>
      </c>
      <c r="L99" s="22">
        <f>AVERAGE(H98,H99)</f>
        <v>40</v>
      </c>
      <c r="M99" s="23">
        <f>AVERAGE(I98,I99)</f>
        <v>204</v>
      </c>
    </row>
    <row r="100" spans="2:15" x14ac:dyDescent="0.2">
      <c r="B100" s="17">
        <v>42919</v>
      </c>
      <c r="C100" s="18">
        <v>0.40277777777777773</v>
      </c>
      <c r="D100" s="19" t="s">
        <v>156</v>
      </c>
      <c r="E100" s="19" t="s">
        <v>157</v>
      </c>
      <c r="F100" s="19" t="s">
        <v>107</v>
      </c>
      <c r="G100" s="19" t="s">
        <v>158</v>
      </c>
      <c r="H100" s="20">
        <v>40</v>
      </c>
      <c r="I100" s="21">
        <v>212</v>
      </c>
      <c r="J100" s="19" t="s">
        <v>5</v>
      </c>
      <c r="K100" s="19" t="s">
        <v>64</v>
      </c>
      <c r="L100" s="22">
        <f>AVERAGE(H98,H99,H100)</f>
        <v>40</v>
      </c>
      <c r="M100" s="23">
        <f>AVERAGE(I98,I99,I100)</f>
        <v>206.66666666666666</v>
      </c>
    </row>
    <row r="101" spans="2:15" x14ac:dyDescent="0.2">
      <c r="B101" s="17">
        <v>42919</v>
      </c>
      <c r="C101" s="18">
        <v>0.4861111111111111</v>
      </c>
      <c r="D101" s="19" t="s">
        <v>159</v>
      </c>
      <c r="E101" s="19" t="s">
        <v>160</v>
      </c>
      <c r="F101" s="19" t="s">
        <v>11</v>
      </c>
      <c r="G101" s="19" t="s">
        <v>161</v>
      </c>
      <c r="H101" s="20">
        <v>40</v>
      </c>
      <c r="I101" s="21">
        <v>205</v>
      </c>
      <c r="J101" s="19" t="s">
        <v>5</v>
      </c>
      <c r="K101" s="19" t="s">
        <v>162</v>
      </c>
      <c r="L101" s="22">
        <f>AVERAGE(H98,H99,H100,H101)</f>
        <v>40</v>
      </c>
      <c r="M101" s="23">
        <f>AVERAGE(I98,I99,I100,I101)</f>
        <v>206.25</v>
      </c>
    </row>
    <row r="102" spans="2:15" x14ac:dyDescent="0.2">
      <c r="B102" s="17">
        <v>42919</v>
      </c>
      <c r="C102" s="18">
        <v>0.5</v>
      </c>
      <c r="D102" s="19" t="s">
        <v>163</v>
      </c>
      <c r="E102" s="19" t="s">
        <v>164</v>
      </c>
      <c r="F102" s="19" t="s">
        <v>165</v>
      </c>
      <c r="G102" s="19" t="s">
        <v>166</v>
      </c>
      <c r="H102" s="24">
        <v>40</v>
      </c>
      <c r="I102" s="21">
        <v>280</v>
      </c>
      <c r="J102" s="19" t="s">
        <v>5</v>
      </c>
      <c r="K102" s="19" t="s">
        <v>167</v>
      </c>
      <c r="L102" s="25">
        <f>AVERAGE(H102)</f>
        <v>40</v>
      </c>
      <c r="M102" s="23">
        <f>AVERAGE(I102)</f>
        <v>280</v>
      </c>
    </row>
    <row r="103" spans="2:15" x14ac:dyDescent="0.2">
      <c r="B103" s="17">
        <v>42919</v>
      </c>
      <c r="C103" s="18">
        <v>0.52777777777777779</v>
      </c>
      <c r="D103" s="19" t="s">
        <v>168</v>
      </c>
      <c r="E103" s="19" t="s">
        <v>169</v>
      </c>
      <c r="F103" s="19" t="s">
        <v>170</v>
      </c>
      <c r="G103" s="19" t="s">
        <v>171</v>
      </c>
      <c r="H103" s="24">
        <v>40</v>
      </c>
      <c r="I103" s="21">
        <v>273</v>
      </c>
      <c r="J103" s="19" t="s">
        <v>5</v>
      </c>
      <c r="K103" s="19" t="s">
        <v>172</v>
      </c>
      <c r="L103" s="25">
        <f>AVERAGE(H102,H103)</f>
        <v>40</v>
      </c>
      <c r="M103" s="23">
        <f>AVERAGE(I102,I103)</f>
        <v>276.5</v>
      </c>
    </row>
    <row r="104" spans="2:15" x14ac:dyDescent="0.2">
      <c r="B104" s="17">
        <v>42919</v>
      </c>
      <c r="C104" s="18">
        <v>0.5625</v>
      </c>
      <c r="D104" s="19" t="s">
        <v>173</v>
      </c>
      <c r="E104" s="19" t="s">
        <v>174</v>
      </c>
      <c r="F104" s="19" t="s">
        <v>175</v>
      </c>
      <c r="G104" s="19" t="s">
        <v>171</v>
      </c>
      <c r="H104" s="24">
        <v>40</v>
      </c>
      <c r="I104" s="21">
        <v>266</v>
      </c>
      <c r="J104" s="19" t="s">
        <v>5</v>
      </c>
      <c r="K104" s="19" t="s">
        <v>172</v>
      </c>
      <c r="L104" s="25">
        <f>AVERAGE(H102,H103,H104)</f>
        <v>40</v>
      </c>
      <c r="M104" s="23">
        <f>AVERAGE(I102,I103,I104)</f>
        <v>273</v>
      </c>
    </row>
    <row r="105" spans="2:15" x14ac:dyDescent="0.2">
      <c r="B105" s="17">
        <v>42919</v>
      </c>
      <c r="C105" s="18">
        <v>0.58333333333333337</v>
      </c>
      <c r="D105" s="19" t="s">
        <v>176</v>
      </c>
      <c r="E105" s="19" t="s">
        <v>177</v>
      </c>
      <c r="F105" s="19" t="s">
        <v>53</v>
      </c>
      <c r="G105" s="19" t="s">
        <v>178</v>
      </c>
      <c r="H105" s="24">
        <v>40</v>
      </c>
      <c r="I105" s="21">
        <v>264</v>
      </c>
      <c r="J105" s="19" t="s">
        <v>5</v>
      </c>
      <c r="K105" s="19" t="s">
        <v>179</v>
      </c>
      <c r="L105" s="25">
        <f>AVERAGE(H102,H103,H104,H105)</f>
        <v>40</v>
      </c>
      <c r="M105" s="23">
        <f>AVERAGE(I102,I103,I104,I105)</f>
        <v>270.75</v>
      </c>
    </row>
    <row r="106" spans="2:15" x14ac:dyDescent="0.2">
      <c r="B106" s="17">
        <v>42919</v>
      </c>
      <c r="C106" s="18">
        <v>0.83333333333333337</v>
      </c>
      <c r="D106" s="19" t="s">
        <v>180</v>
      </c>
      <c r="E106" s="19" t="s">
        <v>181</v>
      </c>
      <c r="F106" s="19" t="s">
        <v>182</v>
      </c>
      <c r="G106" s="19" t="s">
        <v>183</v>
      </c>
      <c r="H106" s="24">
        <v>45</v>
      </c>
      <c r="I106" s="21">
        <v>280</v>
      </c>
      <c r="J106" s="19" t="s">
        <v>5</v>
      </c>
      <c r="K106" s="19" t="s">
        <v>184</v>
      </c>
      <c r="L106" s="25">
        <f>AVERAGE(H102,H103,H104,H105,H106)</f>
        <v>41</v>
      </c>
      <c r="M106" s="23">
        <f>AVERAGE(I102,I103,I104,I105,I106)</f>
        <v>272.60000000000002</v>
      </c>
    </row>
    <row r="107" spans="2:15" x14ac:dyDescent="0.2">
      <c r="B107" s="17">
        <v>42920</v>
      </c>
      <c r="C107" s="18">
        <v>8.3333333333333329E-2</v>
      </c>
      <c r="D107" s="19" t="s">
        <v>185</v>
      </c>
      <c r="E107" s="19" t="s">
        <v>186</v>
      </c>
      <c r="F107" s="19" t="s">
        <v>4</v>
      </c>
      <c r="G107" s="19" t="s">
        <v>187</v>
      </c>
      <c r="H107" s="24">
        <v>40</v>
      </c>
      <c r="I107" s="21">
        <v>274</v>
      </c>
      <c r="J107" s="19" t="s">
        <v>5</v>
      </c>
      <c r="K107" s="19" t="s">
        <v>188</v>
      </c>
      <c r="L107" s="25">
        <f>AVERAGE(H102,H103,H104,H105,H106,H107)</f>
        <v>40.833333333333336</v>
      </c>
      <c r="M107" s="23">
        <f>AVERAGE(I102,I103,I104,I105,I106,I107)</f>
        <v>272.83333333333331</v>
      </c>
    </row>
    <row r="108" spans="2:15" x14ac:dyDescent="0.2">
      <c r="B108" s="17">
        <v>42920</v>
      </c>
      <c r="C108" s="18">
        <v>0.33333333333333331</v>
      </c>
      <c r="D108" s="19" t="s">
        <v>189</v>
      </c>
      <c r="E108" s="19" t="s">
        <v>190</v>
      </c>
      <c r="F108" s="19" t="s">
        <v>191</v>
      </c>
      <c r="G108" s="19" t="s">
        <v>10</v>
      </c>
      <c r="H108" s="20">
        <v>80</v>
      </c>
      <c r="I108" s="21">
        <v>231</v>
      </c>
      <c r="J108" s="19" t="s">
        <v>192</v>
      </c>
      <c r="K108" s="19" t="s">
        <v>88</v>
      </c>
      <c r="L108" s="22">
        <f>AVERAGE(H108)</f>
        <v>80</v>
      </c>
      <c r="M108" s="23">
        <f>AVERAGE(I108)</f>
        <v>231</v>
      </c>
    </row>
    <row r="109" spans="2:15" x14ac:dyDescent="0.2">
      <c r="B109" s="17">
        <v>42920</v>
      </c>
      <c r="C109" s="18">
        <v>0.58333333333333337</v>
      </c>
      <c r="D109" s="19" t="s">
        <v>193</v>
      </c>
      <c r="E109" s="19" t="s">
        <v>194</v>
      </c>
      <c r="F109" s="19" t="s">
        <v>195</v>
      </c>
      <c r="G109" s="19" t="s">
        <v>196</v>
      </c>
      <c r="H109" s="20">
        <v>115</v>
      </c>
      <c r="I109" s="21">
        <v>242</v>
      </c>
      <c r="J109" s="19" t="s">
        <v>192</v>
      </c>
      <c r="K109" s="19" t="s">
        <v>197</v>
      </c>
      <c r="L109" s="22">
        <f>AVERAGE(H108,H109)</f>
        <v>97.5</v>
      </c>
      <c r="M109" s="23">
        <f>AVERAGE(I108,I109)</f>
        <v>236.5</v>
      </c>
    </row>
    <row r="110" spans="2:15" x14ac:dyDescent="0.2">
      <c r="B110" s="17">
        <v>42920</v>
      </c>
      <c r="C110" s="18">
        <v>0.83333333333333337</v>
      </c>
      <c r="D110" s="19" t="s">
        <v>198</v>
      </c>
      <c r="E110" s="19" t="s">
        <v>199</v>
      </c>
      <c r="F110" s="19" t="s">
        <v>200</v>
      </c>
      <c r="G110" s="19" t="s">
        <v>201</v>
      </c>
      <c r="H110" s="24">
        <v>130</v>
      </c>
      <c r="I110" s="21">
        <v>219</v>
      </c>
      <c r="J110" s="19" t="s">
        <v>192</v>
      </c>
      <c r="K110" s="19" t="s">
        <v>202</v>
      </c>
      <c r="L110" s="25">
        <f>AVERAGE(H110)</f>
        <v>130</v>
      </c>
      <c r="M110" s="23">
        <f>AVERAGE(I110)</f>
        <v>219</v>
      </c>
    </row>
    <row r="111" spans="2:15" x14ac:dyDescent="0.2">
      <c r="B111" s="17">
        <v>42921</v>
      </c>
      <c r="C111" s="18">
        <v>8.3333333333333329E-2</v>
      </c>
      <c r="D111" s="19" t="s">
        <v>203</v>
      </c>
      <c r="E111" s="19" t="s">
        <v>204</v>
      </c>
      <c r="F111" s="19" t="s">
        <v>205</v>
      </c>
      <c r="G111" s="19" t="s">
        <v>206</v>
      </c>
      <c r="H111" s="24">
        <v>120</v>
      </c>
      <c r="I111" s="21">
        <v>222</v>
      </c>
      <c r="J111" s="19" t="s">
        <v>192</v>
      </c>
      <c r="K111" s="19" t="s">
        <v>207</v>
      </c>
      <c r="L111" s="25">
        <f>AVERAGE(H110,H111)</f>
        <v>125</v>
      </c>
      <c r="M111" s="23">
        <f>AVERAGE(I110,I111)</f>
        <v>220.5</v>
      </c>
    </row>
    <row r="112" spans="2:15" x14ac:dyDescent="0.2">
      <c r="B112" s="17">
        <v>42921</v>
      </c>
      <c r="C112" s="18">
        <v>0.33333333333333331</v>
      </c>
      <c r="D112" s="19" t="s">
        <v>208</v>
      </c>
      <c r="E112" s="19" t="s">
        <v>209</v>
      </c>
      <c r="F112" s="19" t="s">
        <v>210</v>
      </c>
      <c r="G112" s="19" t="s">
        <v>211</v>
      </c>
      <c r="H112" s="20">
        <v>125</v>
      </c>
      <c r="I112" s="21">
        <v>274</v>
      </c>
      <c r="J112" s="19" t="s">
        <v>192</v>
      </c>
      <c r="K112" s="19" t="s">
        <v>212</v>
      </c>
      <c r="L112" s="22">
        <f>AVERAGE(H112)</f>
        <v>125</v>
      </c>
      <c r="M112" s="23">
        <f>AVERAGE(I112)</f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2017-07-02T11:49:42Z</dcterms:created>
  <dcterms:modified xsi:type="dcterms:W3CDTF">2017-07-16T21:32:15Z</dcterms:modified>
</cp:coreProperties>
</file>