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3.57.155.30\utilisateurs_itinerants\REDIRECTIONS\CDI_CDD\d.rivaud\Mes documents\Privé - perso\"/>
    </mc:Choice>
  </mc:AlternateContent>
  <bookViews>
    <workbookView xWindow="0" yWindow="0" windowWidth="28800" windowHeight="12210" activeTab="1"/>
  </bookViews>
  <sheets>
    <sheet name="Fiche Mouvement" sheetId="1" r:id="rId1"/>
    <sheet name="TDB" sheetId="6" r:id="rId2"/>
    <sheet name="Calcul" sheetId="7" r:id="rId3"/>
    <sheet name="Listes" sheetId="2" r:id="rId4"/>
  </sheets>
  <definedNames>
    <definedName name="ArticleSelectionne">TDB!$C$8</definedName>
    <definedName name="CodeArticle">MesArticles[Code article]</definedName>
    <definedName name="Marque">MesArticles[Marque]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5" i="1"/>
  <c r="F17" i="1"/>
  <c r="G17" i="1"/>
  <c r="J17" i="1"/>
  <c r="K17" i="1" s="1"/>
  <c r="L17" i="1"/>
  <c r="M17" i="1"/>
  <c r="F16" i="1"/>
  <c r="G16" i="1"/>
  <c r="J16" i="1"/>
  <c r="K16" i="1" s="1"/>
  <c r="M16" i="1"/>
  <c r="M11" i="1"/>
  <c r="M12" i="1"/>
  <c r="M13" i="1"/>
  <c r="M14" i="1"/>
  <c r="M15" i="1"/>
  <c r="L2" i="1"/>
  <c r="L3" i="1"/>
  <c r="L4" i="1"/>
  <c r="M4" i="1" s="1"/>
  <c r="L5" i="1"/>
  <c r="L6" i="1"/>
  <c r="L7" i="1"/>
  <c r="L8" i="1"/>
  <c r="M8" i="1" s="1"/>
  <c r="L9" i="1"/>
  <c r="L10" i="1"/>
  <c r="M10" i="1" s="1"/>
  <c r="L11" i="1"/>
  <c r="L12" i="1"/>
  <c r="L13" i="1"/>
  <c r="L14" i="1"/>
  <c r="F6" i="1"/>
  <c r="F7" i="1"/>
  <c r="F8" i="1"/>
  <c r="F9" i="1"/>
  <c r="F10" i="1"/>
  <c r="F11" i="1"/>
  <c r="F12" i="1"/>
  <c r="F13" i="1"/>
  <c r="F14" i="1"/>
  <c r="F15" i="1"/>
  <c r="G6" i="1"/>
  <c r="G7" i="1"/>
  <c r="G8" i="1"/>
  <c r="G9" i="1"/>
  <c r="G10" i="1"/>
  <c r="G11" i="1"/>
  <c r="G12" i="1"/>
  <c r="G13" i="1"/>
  <c r="G14" i="1"/>
  <c r="G15" i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2" i="1"/>
  <c r="K2" i="1" s="1"/>
  <c r="J3" i="1"/>
  <c r="K3" i="1" s="1"/>
  <c r="J4" i="1"/>
  <c r="K4" i="1" s="1"/>
  <c r="J5" i="1"/>
  <c r="K5" i="1" s="1"/>
  <c r="G2" i="1"/>
  <c r="G3" i="1"/>
  <c r="G4" i="1"/>
  <c r="G5" i="1"/>
  <c r="F2" i="1"/>
  <c r="F3" i="1"/>
  <c r="F4" i="1"/>
  <c r="F5" i="1"/>
  <c r="B3" i="7"/>
  <c r="M5" i="1" l="1"/>
  <c r="M7" i="1"/>
  <c r="M3" i="1"/>
  <c r="M6" i="1"/>
  <c r="M2" i="1"/>
  <c r="M9" i="1"/>
</calcChain>
</file>

<file path=xl/sharedStrings.xml><?xml version="1.0" encoding="utf-8"?>
<sst xmlns="http://schemas.openxmlformats.org/spreadsheetml/2006/main" count="95" uniqueCount="52">
  <si>
    <t>Marque</t>
  </si>
  <si>
    <t xml:space="preserve">Utilisateur </t>
  </si>
  <si>
    <t>Service</t>
  </si>
  <si>
    <t>Code article</t>
  </si>
  <si>
    <t xml:space="preserve">Entrée </t>
  </si>
  <si>
    <t>Sortie</t>
  </si>
  <si>
    <t>P.U.</t>
  </si>
  <si>
    <t>Valeur</t>
  </si>
  <si>
    <t>Stock</t>
  </si>
  <si>
    <t>DELL</t>
  </si>
  <si>
    <t>XEROX</t>
  </si>
  <si>
    <t>Type mouvement</t>
  </si>
  <si>
    <t>compta</t>
  </si>
  <si>
    <t>drh</t>
  </si>
  <si>
    <t>informatique</t>
  </si>
  <si>
    <t>type mvt</t>
  </si>
  <si>
    <t>Entrée</t>
  </si>
  <si>
    <t>Stock départ</t>
  </si>
  <si>
    <t>Régularisation</t>
  </si>
  <si>
    <t>Désignation</t>
  </si>
  <si>
    <t>Prix unitaire</t>
  </si>
  <si>
    <t>D5130B</t>
  </si>
  <si>
    <t>D5130C</t>
  </si>
  <si>
    <t>D5130M</t>
  </si>
  <si>
    <t>D2150B</t>
  </si>
  <si>
    <t>D2150C</t>
  </si>
  <si>
    <t>D2150M</t>
  </si>
  <si>
    <t>D2150Y</t>
  </si>
  <si>
    <t>D5130Y</t>
  </si>
  <si>
    <t>X5550</t>
  </si>
  <si>
    <t>X4500</t>
  </si>
  <si>
    <t>toner dell 5130 black</t>
  </si>
  <si>
    <t>toner dell 5130 cyan</t>
  </si>
  <si>
    <t>toner dell 5130 magenta</t>
  </si>
  <si>
    <t>toner dell 5130 yellow</t>
  </si>
  <si>
    <t>toner xerox 5550</t>
  </si>
  <si>
    <t>toner xerox 4500</t>
  </si>
  <si>
    <t>toner dell 2150 black</t>
  </si>
  <si>
    <t>toner dell 2150 cyan</t>
  </si>
  <si>
    <t>toner dell 2150 magenta</t>
  </si>
  <si>
    <t>toner dell 2150 yellow</t>
  </si>
  <si>
    <t>Date</t>
  </si>
  <si>
    <t>Valeur du stock</t>
  </si>
  <si>
    <t>Code Article</t>
  </si>
  <si>
    <t>Qté</t>
  </si>
  <si>
    <t>Nb entrée</t>
  </si>
  <si>
    <t>Nb sortie</t>
  </si>
  <si>
    <t>Total entrées</t>
  </si>
  <si>
    <t>Total sorties</t>
  </si>
  <si>
    <t>Stock Article :</t>
  </si>
  <si>
    <t>Quantité :</t>
  </si>
  <si>
    <t>Montant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</si>
</sst>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4" fontId="0" fillId="0" borderId="0" xfId="1" applyFont="1"/>
    <xf numFmtId="165" fontId="0" fillId="0" borderId="0" xfId="1" applyNumberFormat="1" applyFont="1" applyBorder="1"/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165" fontId="3" fillId="0" borderId="0" xfId="1" applyNumberFormat="1" applyFont="1" applyBorder="1"/>
    <xf numFmtId="0" fontId="0" fillId="0" borderId="0" xfId="0" applyNumberFormat="1"/>
    <xf numFmtId="44" fontId="0" fillId="0" borderId="0" xfId="1" applyNumberFormat="1" applyFont="1"/>
    <xf numFmtId="0" fontId="5" fillId="0" borderId="0" xfId="0" applyFont="1" applyAlignment="1">
      <alignment vertical="center"/>
    </xf>
    <xf numFmtId="0" fontId="0" fillId="2" borderId="0" xfId="0" applyFill="1"/>
  </cellXfs>
  <cellStyles count="2">
    <cellStyle name="Monétaire" xfId="1" builtinId="4"/>
    <cellStyle name="Normal" xfId="0" builtinId="0"/>
  </cellStyles>
  <dxfs count="12">
    <dxf>
      <numFmt numFmtId="0" formatCode="General"/>
    </dxf>
    <dxf>
      <numFmt numFmtId="34" formatCode="_-* #,##0.00\ &quot;€&quot;_-;\-* #,##0.00\ &quot;€&quot;_-;_-* &quot;-&quot;??\ &quot;€&quot;_-;_-@_-"/>
    </dxf>
    <dxf>
      <font>
        <b/>
        <family val="2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\ &quot;€&quot;_-;\-* #,##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family val="2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0</xdr:row>
      <xdr:rowOff>38099</xdr:rowOff>
    </xdr:from>
    <xdr:to>
      <xdr:col>11</xdr:col>
      <xdr:colOff>38100</xdr:colOff>
      <xdr:row>4</xdr:row>
      <xdr:rowOff>161924</xdr:rowOff>
    </xdr:to>
    <xdr:grpSp>
      <xdr:nvGrpSpPr>
        <xdr:cNvPr id="27" name="Groupe 26">
          <a:extLst>
            <a:ext uri="{FF2B5EF4-FFF2-40B4-BE49-F238E27FC236}">
              <a16:creationId xmlns:a16="http://schemas.microsoft.com/office/drawing/2014/main" id="{88C8A0C3-7295-4094-B59E-A4FCAD7F4092}"/>
            </a:ext>
          </a:extLst>
        </xdr:cNvPr>
        <xdr:cNvGrpSpPr/>
      </xdr:nvGrpSpPr>
      <xdr:grpSpPr>
        <a:xfrm>
          <a:off x="466724" y="38099"/>
          <a:ext cx="8058151" cy="885825"/>
          <a:chOff x="457199" y="114300"/>
          <a:chExt cx="8058151" cy="857250"/>
        </a:xfrm>
      </xdr:grpSpPr>
      <xdr:sp macro="" textlink="">
        <xdr:nvSpPr>
          <xdr:cNvPr id="2" name="Rectangle : coins arrondis 1">
            <a:extLst>
              <a:ext uri="{FF2B5EF4-FFF2-40B4-BE49-F238E27FC236}">
                <a16:creationId xmlns:a16="http://schemas.microsoft.com/office/drawing/2014/main" id="{5F14EFB3-9148-46F4-9C55-38BEC37D46C4}"/>
              </a:ext>
            </a:extLst>
          </xdr:cNvPr>
          <xdr:cNvSpPr/>
        </xdr:nvSpPr>
        <xdr:spPr>
          <a:xfrm>
            <a:off x="457200" y="114300"/>
            <a:ext cx="8058150" cy="857250"/>
          </a:xfrm>
          <a:prstGeom prst="roundRect">
            <a:avLst/>
          </a:prstGeom>
          <a:ln>
            <a:noFill/>
          </a:ln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" name="ZoneTexte 2">
            <a:extLst>
              <a:ext uri="{FF2B5EF4-FFF2-40B4-BE49-F238E27FC236}">
                <a16:creationId xmlns:a16="http://schemas.microsoft.com/office/drawing/2014/main" id="{3ADAEF45-0082-4DF8-A728-BEEF68E94E9F}"/>
              </a:ext>
            </a:extLst>
          </xdr:cNvPr>
          <xdr:cNvSpPr txBox="1"/>
        </xdr:nvSpPr>
        <xdr:spPr>
          <a:xfrm>
            <a:off x="1657350" y="152400"/>
            <a:ext cx="594360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800" b="1">
                <a:solidFill>
                  <a:srgbClr val="FF0000"/>
                </a:solidFill>
              </a:rPr>
              <a:t>Tableau de bord - Inventaire</a:t>
            </a:r>
          </a:p>
        </xdr:txBody>
      </xdr:sp>
      <xdr:sp macro="" textlink="">
        <xdr:nvSpPr>
          <xdr:cNvPr id="4" name="Rectangle : avec coins supérieurs arrondis 3">
            <a:extLst>
              <a:ext uri="{FF2B5EF4-FFF2-40B4-BE49-F238E27FC236}">
                <a16:creationId xmlns:a16="http://schemas.microsoft.com/office/drawing/2014/main" id="{319E0FF4-B674-47A8-9BC9-3B02242D6C09}"/>
              </a:ext>
            </a:extLst>
          </xdr:cNvPr>
          <xdr:cNvSpPr/>
        </xdr:nvSpPr>
        <xdr:spPr>
          <a:xfrm rot="10800000">
            <a:off x="457199" y="523870"/>
            <a:ext cx="8048626" cy="447675"/>
          </a:xfrm>
          <a:prstGeom prst="round2SameRect">
            <a:avLst/>
          </a:prstGeom>
          <a:solidFill>
            <a:srgbClr val="7030A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8</xdr:col>
      <xdr:colOff>266700</xdr:colOff>
      <xdr:row>6</xdr:row>
      <xdr:rowOff>95250</xdr:rowOff>
    </xdr:from>
    <xdr:to>
      <xdr:col>8</xdr:col>
      <xdr:colOff>266700</xdr:colOff>
      <xdr:row>14</xdr:row>
      <xdr:rowOff>171450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75D586F5-393C-46D6-AD80-65BE3EFB9F02}"/>
            </a:ext>
          </a:extLst>
        </xdr:cNvPr>
        <xdr:cNvCxnSpPr>
          <a:stCxn id="5" idx="0"/>
          <a:endCxn id="5" idx="2"/>
        </xdr:cNvCxnSpPr>
      </xdr:nvCxnSpPr>
      <xdr:spPr>
        <a:xfrm>
          <a:off x="6467475" y="1152525"/>
          <a:ext cx="0" cy="1600200"/>
        </a:xfrm>
        <a:prstGeom prst="line">
          <a:avLst/>
        </a:prstGeom>
        <a:ln w="1905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400050</xdr:colOff>
      <xdr:row>6</xdr:row>
      <xdr:rowOff>95250</xdr:rowOff>
    </xdr:from>
    <xdr:to>
      <xdr:col>11</xdr:col>
      <xdr:colOff>133350</xdr:colOff>
      <xdr:row>14</xdr:row>
      <xdr:rowOff>171450</xdr:rowOff>
    </xdr:to>
    <xdr:grpSp>
      <xdr:nvGrpSpPr>
        <xdr:cNvPr id="23" name="Groupe 22">
          <a:extLst>
            <a:ext uri="{FF2B5EF4-FFF2-40B4-BE49-F238E27FC236}">
              <a16:creationId xmlns:a16="http://schemas.microsoft.com/office/drawing/2014/main" id="{92DE0FD8-A07F-45A9-A474-A1AF4524F620}"/>
            </a:ext>
          </a:extLst>
        </xdr:cNvPr>
        <xdr:cNvGrpSpPr/>
      </xdr:nvGrpSpPr>
      <xdr:grpSpPr>
        <a:xfrm>
          <a:off x="4314825" y="1152525"/>
          <a:ext cx="4305300" cy="1600200"/>
          <a:chOff x="4162425" y="1228725"/>
          <a:chExt cx="4305300" cy="1600200"/>
        </a:xfrm>
      </xdr:grpSpPr>
      <xdr:sp macro="" textlink="">
        <xdr:nvSpPr>
          <xdr:cNvPr id="5" name="Rectangle : coins arrondis 4">
            <a:extLst>
              <a:ext uri="{FF2B5EF4-FFF2-40B4-BE49-F238E27FC236}">
                <a16:creationId xmlns:a16="http://schemas.microsoft.com/office/drawing/2014/main" id="{7C1F9D38-737B-4A27-A00D-DCAB018F1233}"/>
              </a:ext>
            </a:extLst>
          </xdr:cNvPr>
          <xdr:cNvSpPr/>
        </xdr:nvSpPr>
        <xdr:spPr>
          <a:xfrm>
            <a:off x="4162425" y="1228725"/>
            <a:ext cx="4305300" cy="1600200"/>
          </a:xfrm>
          <a:prstGeom prst="roundRect">
            <a:avLst/>
          </a:prstGeom>
          <a:ln w="28575">
            <a:solidFill>
              <a:srgbClr val="7030A0"/>
            </a:solidFill>
          </a:ln>
          <a:effectLst>
            <a:reflection blurRad="6350" stA="52000" endA="300" endPos="35000" dir="5400000" sy="-100000" algn="bl" rotWithShape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8" name="ZoneTexte 7">
            <a:extLst>
              <a:ext uri="{FF2B5EF4-FFF2-40B4-BE49-F238E27FC236}">
                <a16:creationId xmlns:a16="http://schemas.microsoft.com/office/drawing/2014/main" id="{0689B100-8DAE-452E-8CEF-1FAA9774C45B}"/>
              </a:ext>
            </a:extLst>
          </xdr:cNvPr>
          <xdr:cNvSpPr txBox="1"/>
        </xdr:nvSpPr>
        <xdr:spPr>
          <a:xfrm>
            <a:off x="4600575" y="1371600"/>
            <a:ext cx="1333500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1800">
                <a:latin typeface="Belizio Black" panose="02000607070000020004" pitchFamily="50" charset="0"/>
              </a:rPr>
              <a:t>Entrée</a:t>
            </a:r>
          </a:p>
        </xdr:txBody>
      </xdr:sp>
      <xdr:sp macro="" textlink="">
        <xdr:nvSpPr>
          <xdr:cNvPr id="9" name="ZoneTexte 8">
            <a:extLst>
              <a:ext uri="{FF2B5EF4-FFF2-40B4-BE49-F238E27FC236}">
                <a16:creationId xmlns:a16="http://schemas.microsoft.com/office/drawing/2014/main" id="{A467D9BA-6A55-437B-9A49-C5347F925FD8}"/>
              </a:ext>
            </a:extLst>
          </xdr:cNvPr>
          <xdr:cNvSpPr txBox="1"/>
        </xdr:nvSpPr>
        <xdr:spPr>
          <a:xfrm>
            <a:off x="6657975" y="1381125"/>
            <a:ext cx="1333500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1800">
                <a:latin typeface="Belizio Black" panose="02000607070000020004" pitchFamily="50" charset="0"/>
              </a:rPr>
              <a:t>Sortie</a:t>
            </a:r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75FFA182-1C61-4010-B922-55A37091250A}"/>
              </a:ext>
            </a:extLst>
          </xdr:cNvPr>
          <xdr:cNvSpPr/>
        </xdr:nvSpPr>
        <xdr:spPr>
          <a:xfrm>
            <a:off x="4371975" y="2000250"/>
            <a:ext cx="476250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fr-FR" sz="1100"/>
              <a:t>Nbre</a:t>
            </a:r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9379DC29-3EDB-482F-A977-E5C3E17AD05C}"/>
              </a:ext>
            </a:extLst>
          </xdr:cNvPr>
          <xdr:cNvSpPr/>
        </xdr:nvSpPr>
        <xdr:spPr>
          <a:xfrm>
            <a:off x="5467349" y="2000250"/>
            <a:ext cx="695325" cy="25717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fr-FR" sz="1100"/>
              <a:t>Montant</a:t>
            </a:r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11281453-368A-4D6A-BC01-CA0326FAEEDF}"/>
              </a:ext>
            </a:extLst>
          </xdr:cNvPr>
          <xdr:cNvSpPr/>
        </xdr:nvSpPr>
        <xdr:spPr>
          <a:xfrm>
            <a:off x="6486525" y="2009775"/>
            <a:ext cx="476250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fr-FR" sz="1100"/>
              <a:t>Nbre</a:t>
            </a:r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4B2755EA-08D6-48D1-823B-7895A994DA00}"/>
              </a:ext>
            </a:extLst>
          </xdr:cNvPr>
          <xdr:cNvSpPr/>
        </xdr:nvSpPr>
        <xdr:spPr>
          <a:xfrm>
            <a:off x="7534275" y="2009775"/>
            <a:ext cx="695325" cy="25717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fr-FR" sz="1100"/>
              <a:t>Montant</a:t>
            </a:r>
          </a:p>
        </xdr:txBody>
      </xdr:sp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id="{709D02DC-004B-4E80-AD1E-D004168008B0}"/>
              </a:ext>
            </a:extLst>
          </xdr:cNvPr>
          <xdr:cNvSpPr/>
        </xdr:nvSpPr>
        <xdr:spPr>
          <a:xfrm>
            <a:off x="4381500" y="2343150"/>
            <a:ext cx="476250" cy="30480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compta</a:t>
            </a:r>
          </a:p>
        </xdr:txBody>
      </xdr:sp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id="{FF68D4D7-C33B-4011-B514-725AAF25E228}"/>
              </a:ext>
            </a:extLst>
          </xdr:cNvPr>
          <xdr:cNvSpPr/>
        </xdr:nvSpPr>
        <xdr:spPr>
          <a:xfrm>
            <a:off x="5467350" y="2343150"/>
            <a:ext cx="695325" cy="314325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1" name="Rectangle 20">
            <a:extLst>
              <a:ext uri="{FF2B5EF4-FFF2-40B4-BE49-F238E27FC236}">
                <a16:creationId xmlns:a16="http://schemas.microsoft.com/office/drawing/2014/main" id="{F8FA569F-15E2-4EAE-87E0-21BB912324DD}"/>
              </a:ext>
            </a:extLst>
          </xdr:cNvPr>
          <xdr:cNvSpPr/>
        </xdr:nvSpPr>
        <xdr:spPr>
          <a:xfrm>
            <a:off x="6477000" y="2352675"/>
            <a:ext cx="476250" cy="30480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8</xdr:col>
      <xdr:colOff>266700</xdr:colOff>
      <xdr:row>6</xdr:row>
      <xdr:rowOff>95250</xdr:rowOff>
    </xdr:from>
    <xdr:to>
      <xdr:col>8</xdr:col>
      <xdr:colOff>266700</xdr:colOff>
      <xdr:row>14</xdr:row>
      <xdr:rowOff>171450</xdr:rowOff>
    </xdr:to>
    <xdr:cxnSp macro="">
      <xdr:nvCxnSpPr>
        <xdr:cNvPr id="25" name="Connecteur droit 24">
          <a:extLst>
            <a:ext uri="{FF2B5EF4-FFF2-40B4-BE49-F238E27FC236}">
              <a16:creationId xmlns:a16="http://schemas.microsoft.com/office/drawing/2014/main" id="{9863ACA2-02C3-4E42-A092-B336A9A672EF}"/>
            </a:ext>
          </a:extLst>
        </xdr:cNvPr>
        <xdr:cNvCxnSpPr>
          <a:stCxn id="5" idx="0"/>
          <a:endCxn id="5" idx="2"/>
        </xdr:cNvCxnSpPr>
      </xdr:nvCxnSpPr>
      <xdr:spPr>
        <a:xfrm>
          <a:off x="6467475" y="1152525"/>
          <a:ext cx="0" cy="1600200"/>
        </a:xfrm>
        <a:prstGeom prst="line">
          <a:avLst/>
        </a:prstGeom>
        <a:ln w="1905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76200</xdr:rowOff>
    </xdr:from>
    <xdr:to>
      <xdr:col>10</xdr:col>
      <xdr:colOff>619125</xdr:colOff>
      <xdr:row>13</xdr:row>
      <xdr:rowOff>180975</xdr:rowOff>
    </xdr:to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609ACE78-9B72-4D50-BAC3-3D89133FA4E1}"/>
            </a:ext>
          </a:extLst>
        </xdr:cNvPr>
        <xdr:cNvSpPr txBox="1"/>
      </xdr:nvSpPr>
      <xdr:spPr>
        <a:xfrm>
          <a:off x="7724775" y="2276475"/>
          <a:ext cx="6191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MesMouvements" displayName="MesMouvements" ref="A1:M17" totalsRowShown="0" headerRowDxfId="2">
  <autoFilter ref="A1:M17"/>
  <tableColumns count="13">
    <tableColumn id="15" name="Date"/>
    <tableColumn id="13" name="Type mouvement"/>
    <tableColumn id="3" name="Utilisateur "/>
    <tableColumn id="4" name="Service"/>
    <tableColumn id="5" name="Code article"/>
    <tableColumn id="1" name="Marque" dataDxfId="4">
      <calculatedColumnFormula>IF(MesMouvements[[#This Row],[Code article]]="","",VLOOKUP(MesMouvements[[#This Row],[Code article]],MesArticles[#All],2,FALSE))</calculatedColumnFormula>
    </tableColumn>
    <tableColumn id="14" name="Désignation" dataDxfId="3">
      <calculatedColumnFormula>IF(MesMouvements[[#This Row],[Code article]]="","",VLOOKUP(MesMouvements[[#This Row],[Code article]],MesArticles[#All],3,FALSE))</calculatedColumnFormula>
    </tableColumn>
    <tableColumn id="8" name="Entrée "/>
    <tableColumn id="9" name="Sortie"/>
    <tableColumn id="10" name="P.U." dataCellStyle="Monétaire">
      <calculatedColumnFormula>IF(MesMouvements[[#This Row],[Code article]]="","",VLOOKUP(MesMouvements[[#This Row],[Code article]],MesArticles[#All],4,FALSE))</calculatedColumnFormula>
    </tableColumn>
    <tableColumn id="11" name="Valeur" dataDxfId="1" dataCellStyle="Monétaire">
      <calculatedColumnFormula>IF(AND(MesMouvements[[#This Row],[Entrée ]]="",MesMouvements[[#This Row],[P.U.]]=""),"",(H2+I2)*J2)</calculatedColumnFormula>
    </tableColumn>
    <tableColumn id="12" name="Stock" dataDxfId="0">
      <calculatedColumnFormula>IF(MesMouvements[[#This Row],[Code article]]="","",SUMIF(E$2:E2,E2,H$2:H2)-SUMIF(E$2:E2,E2,I$2:I2))</calculatedColumnFormula>
    </tableColumn>
    <tableColumn id="16" name="Valeur du stock" dataCellStyle="Monétaire">
      <calculatedColumnFormula>IF(MesMouvements[[#This Row],[Code article]]="","",MesMouvements[[#This Row],[Stock]]*MesMouvements[[#This Row],[P.U.]])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service" displayName="service" ref="F1:F4" totalsRowShown="0" headerRowDxfId="11">
  <autoFilter ref="F1:F4"/>
  <tableColumns count="1">
    <tableColumn id="1" name="Servic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au5" displayName="Tableau5" ref="H1:H5" totalsRowShown="0" headerRowDxfId="10">
  <autoFilter ref="H1:H5"/>
  <tableColumns count="1">
    <tableColumn id="1" name="type mvt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6" name="MesArticles" displayName="MesArticles" ref="A1:D11" totalsRowShown="0" headerRowDxfId="5">
  <autoFilter ref="A1:D11"/>
  <tableColumns count="4">
    <tableColumn id="1" name="Code article" dataDxfId="9"/>
    <tableColumn id="2" name="Marque" dataDxfId="8"/>
    <tableColumn id="3" name="Désignation" dataDxfId="7"/>
    <tableColumn id="4" name="Prix unitaire" dataDxfId="6" dataCellStyle="Monétaire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C24" sqref="C24"/>
    </sheetView>
  </sheetViews>
  <sheetFormatPr baseColWidth="10" defaultRowHeight="15" x14ac:dyDescent="0.25"/>
  <cols>
    <col min="1" max="1" width="13.85546875" bestFit="1" customWidth="1"/>
    <col min="2" max="2" width="21.28515625" bestFit="1" customWidth="1"/>
    <col min="3" max="3" width="15.42578125" bestFit="1" customWidth="1"/>
    <col min="4" max="4" width="23.28515625" customWidth="1"/>
    <col min="5" max="5" width="19" bestFit="1" customWidth="1"/>
    <col min="6" max="6" width="13.140625" bestFit="1" customWidth="1"/>
    <col min="7" max="7" width="20.85546875" customWidth="1"/>
    <col min="13" max="13" width="19.140625" bestFit="1" customWidth="1"/>
  </cols>
  <sheetData>
    <row r="1" spans="1:13" x14ac:dyDescent="0.25">
      <c r="A1" s="5" t="s">
        <v>41</v>
      </c>
      <c r="B1" s="5" t="s">
        <v>11</v>
      </c>
      <c r="C1" s="5" t="s">
        <v>1</v>
      </c>
      <c r="D1" s="5" t="s">
        <v>2</v>
      </c>
      <c r="E1" s="5" t="s">
        <v>3</v>
      </c>
      <c r="F1" s="5" t="s">
        <v>0</v>
      </c>
      <c r="G1" s="5" t="s">
        <v>19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42</v>
      </c>
    </row>
    <row r="2" spans="1:13" x14ac:dyDescent="0.25">
      <c r="D2" t="s">
        <v>12</v>
      </c>
      <c r="E2" t="s">
        <v>21</v>
      </c>
      <c r="F2" t="str">
        <f>IF(MesMouvements[[#This Row],[Code article]]="","",VLOOKUP(MesMouvements[[#This Row],[Code article]],MesArticles[#All],2,FALSE))</f>
        <v>DELL</v>
      </c>
      <c r="G2" t="str">
        <f>IF(MesMouvements[[#This Row],[Code article]]="","",VLOOKUP(MesMouvements[[#This Row],[Code article]],MesArticles[#All],3,FALSE))</f>
        <v>toner dell 5130 black</v>
      </c>
      <c r="H2">
        <v>10</v>
      </c>
      <c r="J2" s="6">
        <f>IF(MesMouvements[[#This Row],[Code article]]="","",VLOOKUP(MesMouvements[[#This Row],[Code article]],MesArticles[#All],4,FALSE))</f>
        <v>110</v>
      </c>
      <c r="K2" s="6">
        <f>IF(AND(MesMouvements[[#This Row],[Entrée ]]="",MesMouvements[[#This Row],[P.U.]]=""),"",(H2+I2)*J2)</f>
        <v>1100</v>
      </c>
      <c r="L2">
        <f>IF(MesMouvements[[#This Row],[Code article]]="","",SUMIF(E$2:E2,E2,H$2:H2)-SUMIF(E$2:E2,E2,I$2:I2))</f>
        <v>10</v>
      </c>
      <c r="M2" s="6">
        <f>IF(MesMouvements[[#This Row],[Code article]]="","",MesMouvements[[#This Row],[Stock]]*MesMouvements[[#This Row],[P.U.]])</f>
        <v>1100</v>
      </c>
    </row>
    <row r="3" spans="1:13" x14ac:dyDescent="0.25">
      <c r="D3" t="s">
        <v>13</v>
      </c>
      <c r="E3" t="s">
        <v>21</v>
      </c>
      <c r="F3" t="str">
        <f>IF(MesMouvements[[#This Row],[Code article]]="","",VLOOKUP(MesMouvements[[#This Row],[Code article]],MesArticles[#All],2,FALSE))</f>
        <v>DELL</v>
      </c>
      <c r="G3" t="str">
        <f>IF(MesMouvements[[#This Row],[Code article]]="","",VLOOKUP(MesMouvements[[#This Row],[Code article]],MesArticles[#All],3,FALSE))</f>
        <v>toner dell 5130 black</v>
      </c>
      <c r="I3">
        <v>5</v>
      </c>
      <c r="J3" s="6">
        <f>IF(MesMouvements[[#This Row],[Code article]]="","",VLOOKUP(MesMouvements[[#This Row],[Code article]],MesArticles[#All],4,FALSE))</f>
        <v>110</v>
      </c>
      <c r="K3" s="6">
        <f>IF(AND(MesMouvements[[#This Row],[Entrée ]]="",MesMouvements[[#This Row],[P.U.]]=""),"",(H3+I3)*J3)</f>
        <v>550</v>
      </c>
      <c r="L3">
        <f>IF(MesMouvements[[#This Row],[Code article]]="","",SUMIF(E$2:E3,E3,H$2:H3)-SUMIF(E$2:E3,E3,I$2:I3))</f>
        <v>5</v>
      </c>
      <c r="M3" s="6">
        <f>IF(MesMouvements[[#This Row],[Code article]]="","",MesMouvements[[#This Row],[Stock]]*MesMouvements[[#This Row],[P.U.]])</f>
        <v>550</v>
      </c>
    </row>
    <row r="4" spans="1:13" x14ac:dyDescent="0.25">
      <c r="D4" t="s">
        <v>13</v>
      </c>
      <c r="E4" t="s">
        <v>21</v>
      </c>
      <c r="F4" t="str">
        <f>IF(MesMouvements[[#This Row],[Code article]]="","",VLOOKUP(MesMouvements[[#This Row],[Code article]],MesArticles[#All],2,FALSE))</f>
        <v>DELL</v>
      </c>
      <c r="G4" t="str">
        <f>IF(MesMouvements[[#This Row],[Code article]]="","",VLOOKUP(MesMouvements[[#This Row],[Code article]],MesArticles[#All],3,FALSE))</f>
        <v>toner dell 5130 black</v>
      </c>
      <c r="H4">
        <v>10</v>
      </c>
      <c r="J4" s="6">
        <f>IF(MesMouvements[[#This Row],[Code article]]="","",VLOOKUP(MesMouvements[[#This Row],[Code article]],MesArticles[#All],4,FALSE))</f>
        <v>110</v>
      </c>
      <c r="K4" s="6">
        <f>IF(AND(MesMouvements[[#This Row],[Entrée ]]="",MesMouvements[[#This Row],[P.U.]]=""),"",(H4+I4)*J4)</f>
        <v>1100</v>
      </c>
      <c r="L4">
        <f>IF(MesMouvements[[#This Row],[Code article]]="","",SUMIF(E$2:E4,E4,H$2:H4)-SUMIF(E$2:E4,E4,I$2:I4))</f>
        <v>15</v>
      </c>
      <c r="M4" s="6">
        <f>IF(MesMouvements[[#This Row],[Code article]]="","",MesMouvements[[#This Row],[Stock]]*MesMouvements[[#This Row],[P.U.]])</f>
        <v>1650</v>
      </c>
    </row>
    <row r="5" spans="1:13" x14ac:dyDescent="0.25">
      <c r="D5" t="s">
        <v>14</v>
      </c>
      <c r="E5" t="s">
        <v>21</v>
      </c>
      <c r="F5" t="str">
        <f>IF(MesMouvements[[#This Row],[Code article]]="","",VLOOKUP(MesMouvements[[#This Row],[Code article]],MesArticles[#All],2,FALSE))</f>
        <v>DELL</v>
      </c>
      <c r="G5" t="str">
        <f>IF(MesMouvements[[#This Row],[Code article]]="","",VLOOKUP(MesMouvements[[#This Row],[Code article]],MesArticles[#All],3,FALSE))</f>
        <v>toner dell 5130 black</v>
      </c>
      <c r="H5">
        <v>50</v>
      </c>
      <c r="J5" s="6">
        <f>IF(MesMouvements[[#This Row],[Code article]]="","",VLOOKUP(MesMouvements[[#This Row],[Code article]],MesArticles[#All],4,FALSE))</f>
        <v>110</v>
      </c>
      <c r="K5" s="6">
        <f>IF(AND(MesMouvements[[#This Row],[Entrée ]]="",MesMouvements[[#This Row],[P.U.]]=""),"",(H5+I5)*J5)</f>
        <v>5500</v>
      </c>
      <c r="L5">
        <f>IF(MesMouvements[[#This Row],[Code article]]="","",SUMIF(E$2:E5,E5,H$2:H5)-SUMIF(E$2:E5,E5,I$2:I5))</f>
        <v>65</v>
      </c>
      <c r="M5" s="6">
        <f>IF(MesMouvements[[#This Row],[Code article]]="","",MesMouvements[[#This Row],[Stock]]*MesMouvements[[#This Row],[P.U.]])</f>
        <v>7150</v>
      </c>
    </row>
    <row r="6" spans="1:13" x14ac:dyDescent="0.25">
      <c r="D6" t="s">
        <v>13</v>
      </c>
      <c r="E6" t="s">
        <v>21</v>
      </c>
      <c r="F6" s="15" t="str">
        <f>IF(MesMouvements[[#This Row],[Code article]]="","",VLOOKUP(MesMouvements[[#This Row],[Code article]],MesArticles[#All],2,FALSE))</f>
        <v>DELL</v>
      </c>
      <c r="G6" s="15" t="str">
        <f>IF(MesMouvements[[#This Row],[Code article]]="","",VLOOKUP(MesMouvements[[#This Row],[Code article]],MesArticles[#All],3,FALSE))</f>
        <v>toner dell 5130 black</v>
      </c>
      <c r="I6">
        <v>10</v>
      </c>
      <c r="J6" s="6">
        <f>IF(MesMouvements[[#This Row],[Code article]]="","",VLOOKUP(MesMouvements[[#This Row],[Code article]],MesArticles[#All],4,FALSE))</f>
        <v>110</v>
      </c>
      <c r="K6" s="6">
        <f>IF(AND(MesMouvements[[#This Row],[Entrée ]]="",MesMouvements[[#This Row],[P.U.]]=""),"",(H6+I6)*J6)</f>
        <v>1100</v>
      </c>
      <c r="L6">
        <f>IF(MesMouvements[[#This Row],[Code article]]="","",SUMIF(E$2:E6,E6,H$2:H6)-SUMIF(E$2:E6,E6,I$2:I6))</f>
        <v>55</v>
      </c>
      <c r="M6" s="6">
        <f>IF(MesMouvements[[#This Row],[Code article]]="","",MesMouvements[[#This Row],[Stock]]*MesMouvements[[#This Row],[P.U.]])</f>
        <v>6050</v>
      </c>
    </row>
    <row r="7" spans="1:13" x14ac:dyDescent="0.25">
      <c r="D7" t="s">
        <v>12</v>
      </c>
      <c r="E7" t="s">
        <v>22</v>
      </c>
      <c r="F7" s="15" t="str">
        <f>IF(MesMouvements[[#This Row],[Code article]]="","",VLOOKUP(MesMouvements[[#This Row],[Code article]],MesArticles[#All],2,FALSE))</f>
        <v>DELL</v>
      </c>
      <c r="G7" s="15" t="str">
        <f>IF(MesMouvements[[#This Row],[Code article]]="","",VLOOKUP(MesMouvements[[#This Row],[Code article]],MesArticles[#All],3,FALSE))</f>
        <v>toner dell 5130 cyan</v>
      </c>
      <c r="H7">
        <v>5</v>
      </c>
      <c r="J7" s="6">
        <f>IF(MesMouvements[[#This Row],[Code article]]="","",VLOOKUP(MesMouvements[[#This Row],[Code article]],MesArticles[#All],4,FALSE))</f>
        <v>125</v>
      </c>
      <c r="K7" s="6">
        <f>IF(AND(MesMouvements[[#This Row],[Entrée ]]="",MesMouvements[[#This Row],[P.U.]]=""),"",(H7+I7)*J7)</f>
        <v>625</v>
      </c>
      <c r="L7">
        <f>IF(MesMouvements[[#This Row],[Code article]]="","",SUMIF(E$2:E7,E7,H$2:H7)-SUMIF(E$2:E7,E7,I$2:I7))</f>
        <v>5</v>
      </c>
      <c r="M7" s="6">
        <f>IF(MesMouvements[[#This Row],[Code article]]="","",MesMouvements[[#This Row],[Stock]]*MesMouvements[[#This Row],[P.U.]])</f>
        <v>625</v>
      </c>
    </row>
    <row r="8" spans="1:13" x14ac:dyDescent="0.25">
      <c r="D8" t="s">
        <v>14</v>
      </c>
      <c r="E8" t="s">
        <v>22</v>
      </c>
      <c r="F8" s="15" t="str">
        <f>IF(MesMouvements[[#This Row],[Code article]]="","",VLOOKUP(MesMouvements[[#This Row],[Code article]],MesArticles[#All],2,FALSE))</f>
        <v>DELL</v>
      </c>
      <c r="G8" s="15" t="str">
        <f>IF(MesMouvements[[#This Row],[Code article]]="","",VLOOKUP(MesMouvements[[#This Row],[Code article]],MesArticles[#All],3,FALSE))</f>
        <v>toner dell 5130 cyan</v>
      </c>
      <c r="J8" s="6">
        <f>IF(MesMouvements[[#This Row],[Code article]]="","",VLOOKUP(MesMouvements[[#This Row],[Code article]],MesArticles[#All],4,FALSE))</f>
        <v>125</v>
      </c>
      <c r="K8" s="6">
        <f>IF(AND(MesMouvements[[#This Row],[Entrée ]]="",MesMouvements[[#This Row],[P.U.]]=""),"",(H8+I8)*J8)</f>
        <v>0</v>
      </c>
      <c r="L8">
        <f>IF(MesMouvements[[#This Row],[Code article]]="","",SUMIF(E$2:E8,E8,H$2:H8)-SUMIF(E$2:E8,E8,I$2:I8))</f>
        <v>5</v>
      </c>
      <c r="M8" s="6">
        <f>IF(MesMouvements[[#This Row],[Code article]]="","",MesMouvements[[#This Row],[Stock]]*MesMouvements[[#This Row],[P.U.]])</f>
        <v>625</v>
      </c>
    </row>
    <row r="9" spans="1:13" x14ac:dyDescent="0.25">
      <c r="D9" t="s">
        <v>12</v>
      </c>
      <c r="E9" t="s">
        <v>27</v>
      </c>
      <c r="F9" s="15" t="str">
        <f>IF(MesMouvements[[#This Row],[Code article]]="","",VLOOKUP(MesMouvements[[#This Row],[Code article]],MesArticles[#All],2,FALSE))</f>
        <v>DELL</v>
      </c>
      <c r="G9" s="15" t="str">
        <f>IF(MesMouvements[[#This Row],[Code article]]="","",VLOOKUP(MesMouvements[[#This Row],[Code article]],MesArticles[#All],3,FALSE))</f>
        <v>toner dell 2150 yellow</v>
      </c>
      <c r="H9">
        <v>3</v>
      </c>
      <c r="J9" s="6">
        <f>IF(MesMouvements[[#This Row],[Code article]]="","",VLOOKUP(MesMouvements[[#This Row],[Code article]],MesArticles[#All],4,FALSE))</f>
        <v>95</v>
      </c>
      <c r="K9" s="6">
        <f>IF(AND(MesMouvements[[#This Row],[Entrée ]]="",MesMouvements[[#This Row],[P.U.]]=""),"",(H9+I9)*J9)</f>
        <v>285</v>
      </c>
      <c r="L9">
        <f>IF(MesMouvements[[#This Row],[Code article]]="","",SUMIF(E$2:E9,E9,H$2:H9)-SUMIF(E$2:E9,E9,I$2:I9))</f>
        <v>3</v>
      </c>
      <c r="M9" s="6">
        <f>IF(MesMouvements[[#This Row],[Code article]]="","",MesMouvements[[#This Row],[Stock]]*MesMouvements[[#This Row],[P.U.]])</f>
        <v>285</v>
      </c>
    </row>
    <row r="10" spans="1:13" x14ac:dyDescent="0.25">
      <c r="D10" t="s">
        <v>12</v>
      </c>
      <c r="E10" t="s">
        <v>21</v>
      </c>
      <c r="F10" s="15" t="str">
        <f>IF(MesMouvements[[#This Row],[Code article]]="","",VLOOKUP(MesMouvements[[#This Row],[Code article]],MesArticles[#All],2,FALSE))</f>
        <v>DELL</v>
      </c>
      <c r="G10" s="15" t="str">
        <f>IF(MesMouvements[[#This Row],[Code article]]="","",VLOOKUP(MesMouvements[[#This Row],[Code article]],MesArticles[#All],3,FALSE))</f>
        <v>toner dell 5130 black</v>
      </c>
      <c r="I10">
        <v>10</v>
      </c>
      <c r="J10" s="6">
        <f>IF(MesMouvements[[#This Row],[Code article]]="","",VLOOKUP(MesMouvements[[#This Row],[Code article]],MesArticles[#All],4,FALSE))</f>
        <v>110</v>
      </c>
      <c r="K10" s="6">
        <f>IF(AND(MesMouvements[[#This Row],[Entrée ]]="",MesMouvements[[#This Row],[P.U.]]=""),"",(H10+I10)*J10)</f>
        <v>1100</v>
      </c>
      <c r="L10">
        <f>IF(MesMouvements[[#This Row],[Code article]]="","",SUMIF(E$2:E10,E10,H$2:H10)-SUMIF(E$2:E10,E10,I$2:I10))</f>
        <v>45</v>
      </c>
      <c r="M10" s="6">
        <f>IF(MesMouvements[[#This Row],[Code article]]="","",MesMouvements[[#This Row],[Stock]]*MesMouvements[[#This Row],[P.U.]])</f>
        <v>4950</v>
      </c>
    </row>
    <row r="11" spans="1:13" x14ac:dyDescent="0.25">
      <c r="F11" s="15" t="str">
        <f>IF(MesMouvements[[#This Row],[Code article]]="","",VLOOKUP(MesMouvements[[#This Row],[Code article]],MesArticles[#All],2,FALSE))</f>
        <v/>
      </c>
      <c r="G11" s="15" t="str">
        <f>IF(MesMouvements[[#This Row],[Code article]]="","",VLOOKUP(MesMouvements[[#This Row],[Code article]],MesArticles[#All],3,FALSE))</f>
        <v/>
      </c>
      <c r="J11" s="6" t="str">
        <f>IF(MesMouvements[[#This Row],[Code article]]="","",VLOOKUP(MesMouvements[[#This Row],[Code article]],MesArticles[#All],4,FALSE))</f>
        <v/>
      </c>
      <c r="K11" s="6" t="str">
        <f>IF(AND(MesMouvements[[#This Row],[Entrée ]]="",MesMouvements[[#This Row],[P.U.]]=""),"",(H11+I11)*J11)</f>
        <v/>
      </c>
      <c r="L11" t="str">
        <f>IF(MesMouvements[[#This Row],[Code article]]="","",SUMIF(E$2:E11,E11,H$2:H11)-SUMIF(E$2:E11,E11,I$2:I11))</f>
        <v/>
      </c>
      <c r="M11" s="6" t="str">
        <f>IF(MesMouvements[[#This Row],[Code article]]="","",MesMouvements[[#This Row],[Stock]]*MesMouvements[[#This Row],[P.U.]])</f>
        <v/>
      </c>
    </row>
    <row r="12" spans="1:13" x14ac:dyDescent="0.25">
      <c r="F12" s="15" t="str">
        <f>IF(MesMouvements[[#This Row],[Code article]]="","",VLOOKUP(MesMouvements[[#This Row],[Code article]],MesArticles[#All],2,FALSE))</f>
        <v/>
      </c>
      <c r="G12" s="15" t="str">
        <f>IF(MesMouvements[[#This Row],[Code article]]="","",VLOOKUP(MesMouvements[[#This Row],[Code article]],MesArticles[#All],3,FALSE))</f>
        <v/>
      </c>
      <c r="J12" s="6" t="str">
        <f>IF(MesMouvements[[#This Row],[Code article]]="","",VLOOKUP(MesMouvements[[#This Row],[Code article]],MesArticles[#All],4,FALSE))</f>
        <v/>
      </c>
      <c r="K12" s="6" t="str">
        <f>IF(AND(MesMouvements[[#This Row],[Entrée ]]="",MesMouvements[[#This Row],[P.U.]]=""),"",(H12+I12)*J12)</f>
        <v/>
      </c>
      <c r="L12" t="str">
        <f>IF(MesMouvements[[#This Row],[Code article]]="","",SUMIF(E$2:E12,E12,H$2:H12)-SUMIF(E$2:E12,E12,I$2:I12))</f>
        <v/>
      </c>
      <c r="M12" s="6" t="str">
        <f>IF(MesMouvements[[#This Row],[Code article]]="","",MesMouvements[[#This Row],[Stock]]*MesMouvements[[#This Row],[P.U.]])</f>
        <v/>
      </c>
    </row>
    <row r="13" spans="1:13" x14ac:dyDescent="0.25">
      <c r="F13" s="15" t="str">
        <f>IF(MesMouvements[[#This Row],[Code article]]="","",VLOOKUP(MesMouvements[[#This Row],[Code article]],MesArticles[#All],2,FALSE))</f>
        <v/>
      </c>
      <c r="G13" s="15" t="str">
        <f>IF(MesMouvements[[#This Row],[Code article]]="","",VLOOKUP(MesMouvements[[#This Row],[Code article]],MesArticles[#All],3,FALSE))</f>
        <v/>
      </c>
      <c r="J13" s="6" t="str">
        <f>IF(MesMouvements[[#This Row],[Code article]]="","",VLOOKUP(MesMouvements[[#This Row],[Code article]],MesArticles[#All],4,FALSE))</f>
        <v/>
      </c>
      <c r="K13" s="6" t="str">
        <f>IF(AND(MesMouvements[[#This Row],[Entrée ]]="",MesMouvements[[#This Row],[P.U.]]=""),"",(H13+I13)*J13)</f>
        <v/>
      </c>
      <c r="L13" t="str">
        <f>IF(MesMouvements[[#This Row],[Code article]]="","",SUMIF(E$2:E13,E13,H$2:H13)-SUMIF(E$2:E13,E13,I$2:I13))</f>
        <v/>
      </c>
      <c r="M13" s="6" t="str">
        <f>IF(MesMouvements[[#This Row],[Code article]]="","",MesMouvements[[#This Row],[Stock]]*MesMouvements[[#This Row],[P.U.]])</f>
        <v/>
      </c>
    </row>
    <row r="14" spans="1:13" x14ac:dyDescent="0.25">
      <c r="F14" s="15" t="str">
        <f>IF(MesMouvements[[#This Row],[Code article]]="","",VLOOKUP(MesMouvements[[#This Row],[Code article]],MesArticles[#All],2,FALSE))</f>
        <v/>
      </c>
      <c r="G14" s="15" t="str">
        <f>IF(MesMouvements[[#This Row],[Code article]]="","",VLOOKUP(MesMouvements[[#This Row],[Code article]],MesArticles[#All],3,FALSE))</f>
        <v/>
      </c>
      <c r="J14" s="6" t="str">
        <f>IF(MesMouvements[[#This Row],[Code article]]="","",VLOOKUP(MesMouvements[[#This Row],[Code article]],MesArticles[#All],4,FALSE))</f>
        <v/>
      </c>
      <c r="K14" s="6" t="str">
        <f>IF(AND(MesMouvements[[#This Row],[Entrée ]]="",MesMouvements[[#This Row],[P.U.]]=""),"",(H14+I14)*J14)</f>
        <v/>
      </c>
      <c r="L14" t="str">
        <f>IF(MesMouvements[[#This Row],[Code article]]="","",SUMIF(E$2:E14,E14,H$2:H14)-SUMIF(E$2:E14,E14,I$2:I14))</f>
        <v/>
      </c>
      <c r="M14" s="6" t="str">
        <f>IF(MesMouvements[[#This Row],[Code article]]="","",MesMouvements[[#This Row],[Stock]]*MesMouvements[[#This Row],[P.U.]])</f>
        <v/>
      </c>
    </row>
    <row r="15" spans="1:13" x14ac:dyDescent="0.25">
      <c r="F15" s="15" t="str">
        <f>IF(MesMouvements[[#This Row],[Code article]]="","",VLOOKUP(MesMouvements[[#This Row],[Code article]],MesArticles[#All],2,FALSE))</f>
        <v/>
      </c>
      <c r="G15" s="15" t="str">
        <f>IF(MesMouvements[[#This Row],[Code article]]="","",VLOOKUP(MesMouvements[[#This Row],[Code article]],MesArticles[#All],3,FALSE))</f>
        <v/>
      </c>
      <c r="J15" s="6" t="str">
        <f>IF(MesMouvements[[#This Row],[Code article]]="","",VLOOKUP(MesMouvements[[#This Row],[Code article]],MesArticles[#All],4,FALSE))</f>
        <v/>
      </c>
      <c r="K15" s="6" t="str">
        <f>IF(AND(MesMouvements[[#This Row],[Entrée ]]="",MesMouvements[[#This Row],[P.U.]]=""),"",(H15+I15)*J15)</f>
        <v/>
      </c>
      <c r="L15" t="str">
        <f>IF(MesMouvements[[#This Row],[Code article]]="","",SUMIF(E$2:E15,E15,H$2:H15)-SUMIF(E$2:E15,E15,I$2:I15))</f>
        <v/>
      </c>
      <c r="M15" s="6" t="str">
        <f>IF(MesMouvements[[#This Row],[Code article]]="","",MesMouvements[[#This Row],[Stock]]*MesMouvements[[#This Row],[P.U.]])</f>
        <v/>
      </c>
    </row>
    <row r="16" spans="1:13" x14ac:dyDescent="0.25">
      <c r="F16" s="15" t="str">
        <f>IF(MesMouvements[[#This Row],[Code article]]="","",VLOOKUP(MesMouvements[[#This Row],[Code article]],MesArticles[#All],2,FALSE))</f>
        <v/>
      </c>
      <c r="G16" s="15" t="str">
        <f>IF(MesMouvements[[#This Row],[Code article]]="","",VLOOKUP(MesMouvements[[#This Row],[Code article]],MesArticles[#All],3,FALSE))</f>
        <v/>
      </c>
      <c r="J16" s="6" t="str">
        <f>IF(MesMouvements[[#This Row],[Code article]]="","",VLOOKUP(MesMouvements[[#This Row],[Code article]],MesArticles[#All],4,FALSE))</f>
        <v/>
      </c>
      <c r="K16" s="16" t="str">
        <f>IF(AND(MesMouvements[[#This Row],[Entrée ]]="",MesMouvements[[#This Row],[P.U.]]=""),"",(H16+I16)*J16)</f>
        <v/>
      </c>
      <c r="L16" s="15" t="str">
        <f>IF(MesMouvements[[#This Row],[Code article]]="","",SUMIF(E$2:E16,E16,H$2:H16)-SUMIF(E$2:E16,E16,I$2:I16))</f>
        <v/>
      </c>
      <c r="M16" s="6" t="str">
        <f>IF(MesMouvements[[#This Row],[Code article]]="","",MesMouvements[[#This Row],[Stock]]*MesMouvements[[#This Row],[P.U.]])</f>
        <v/>
      </c>
    </row>
    <row r="17" spans="6:13" x14ac:dyDescent="0.25">
      <c r="F17" s="15" t="str">
        <f>IF(MesMouvements[[#This Row],[Code article]]="","",VLOOKUP(MesMouvements[[#This Row],[Code article]],MesArticles[#All],2,FALSE))</f>
        <v/>
      </c>
      <c r="G17" s="15" t="str">
        <f>IF(MesMouvements[[#This Row],[Code article]]="","",VLOOKUP(MesMouvements[[#This Row],[Code article]],MesArticles[#All],3,FALSE))</f>
        <v/>
      </c>
      <c r="J17" s="6" t="str">
        <f>IF(MesMouvements[[#This Row],[Code article]]="","",VLOOKUP(MesMouvements[[#This Row],[Code article]],MesArticles[#All],4,FALSE))</f>
        <v/>
      </c>
      <c r="K17" s="16" t="str">
        <f>IF(AND(MesMouvements[[#This Row],[Entrée ]]="",MesMouvements[[#This Row],[P.U.]]=""),"",(H17+I17)*J17)</f>
        <v/>
      </c>
      <c r="L17" s="15" t="str">
        <f>IF(MesMouvements[[#This Row],[Code article]]="","",SUMIF(E$2:E17,E17,H$2:H17)-SUMIF(E$2:E17,E17,I$2:I17))</f>
        <v/>
      </c>
      <c r="M17" s="6" t="str">
        <f>IF(MesMouvements[[#This Row],[Code article]]="","",MesMouvements[[#This Row],[Stock]]*MesMouvements[[#This Row],[P.U.]])</f>
        <v/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Listes!$F$2:$F$4</xm:f>
          </x14:formula1>
          <xm:sqref>D2:D17</xm:sqref>
        </x14:dataValidation>
        <x14:dataValidation type="list" allowBlank="1" showInputMessage="1" showErrorMessage="1">
          <x14:formula1>
            <xm:f>Listes!$H$2:$H$5</xm:f>
          </x14:formula1>
          <xm:sqref>B2:B17</xm:sqref>
        </x14:dataValidation>
        <x14:dataValidation type="list" allowBlank="1" showInputMessage="1" showErrorMessage="1">
          <x14:formula1>
            <xm:f>Listes!$A$2:$A$11</xm:f>
          </x14:formula1>
          <xm:sqref>E2:E17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showGridLines="0" tabSelected="1" workbookViewId="0">
      <pane ySplit="5" topLeftCell="A6" activePane="bottomLeft" state="frozen"/>
      <selection pane="bottomLeft" activeCell="G28" sqref="G28"/>
    </sheetView>
  </sheetViews>
  <sheetFormatPr baseColWidth="10" defaultRowHeight="15" x14ac:dyDescent="0.25"/>
  <cols>
    <col min="2" max="2" width="13" bestFit="1" customWidth="1"/>
  </cols>
  <sheetData>
    <row r="2" spans="2:10" ht="15" customHeight="1" x14ac:dyDescent="0.25">
      <c r="B2" s="17"/>
      <c r="C2" s="17"/>
      <c r="D2" s="17"/>
      <c r="E2" s="17"/>
      <c r="F2" s="17"/>
      <c r="G2" s="17"/>
      <c r="H2" s="17"/>
      <c r="I2" s="17"/>
      <c r="J2" s="17"/>
    </row>
    <row r="3" spans="2:10" ht="15" customHeight="1" x14ac:dyDescent="0.25">
      <c r="B3" s="17"/>
      <c r="C3" s="17"/>
      <c r="D3" s="17"/>
      <c r="E3" s="17"/>
      <c r="F3" s="17"/>
      <c r="G3" s="17"/>
      <c r="H3" s="17"/>
      <c r="I3" s="17"/>
      <c r="J3" s="17"/>
    </row>
    <row r="6" spans="2:10" ht="8.25" customHeight="1" x14ac:dyDescent="0.25"/>
    <row r="8" spans="2:10" x14ac:dyDescent="0.25">
      <c r="B8" t="s">
        <v>49</v>
      </c>
      <c r="C8" s="18" t="s">
        <v>23</v>
      </c>
    </row>
    <row r="10" spans="2:10" x14ac:dyDescent="0.25">
      <c r="B10" t="s">
        <v>50</v>
      </c>
    </row>
    <row r="11" spans="2:10" x14ac:dyDescent="0.25">
      <c r="B11" t="s">
        <v>51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Calcul!$A$3:$A$12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B3" sqref="B3"/>
    </sheetView>
  </sheetViews>
  <sheetFormatPr baseColWidth="10" defaultRowHeight="15" x14ac:dyDescent="0.25"/>
  <cols>
    <col min="1" max="1" width="11.85546875" bestFit="1" customWidth="1"/>
    <col min="5" max="5" width="12.7109375" bestFit="1" customWidth="1"/>
    <col min="6" max="6" width="14.28515625" customWidth="1"/>
  </cols>
  <sheetData>
    <row r="2" spans="1:6" x14ac:dyDescent="0.25">
      <c r="A2" s="3" t="s">
        <v>43</v>
      </c>
      <c r="B2" s="3" t="s">
        <v>44</v>
      </c>
      <c r="C2" s="3" t="s">
        <v>6</v>
      </c>
      <c r="E2" s="1" t="s">
        <v>45</v>
      </c>
      <c r="F2" s="1" t="s">
        <v>46</v>
      </c>
    </row>
    <row r="3" spans="1:6" x14ac:dyDescent="0.25">
      <c r="A3" t="s">
        <v>21</v>
      </c>
      <c r="B3" t="e">
        <f ca="1">INDIRECT('Fiche Mouvement'!L10,FALSE)</f>
        <v>#REF!</v>
      </c>
      <c r="C3" s="6">
        <v>110</v>
      </c>
      <c r="E3" s="1"/>
      <c r="F3" s="1"/>
    </row>
    <row r="4" spans="1:6" x14ac:dyDescent="0.25">
      <c r="A4" t="s">
        <v>22</v>
      </c>
      <c r="C4" s="6">
        <v>125</v>
      </c>
      <c r="E4" s="1" t="s">
        <v>47</v>
      </c>
      <c r="F4" s="1" t="s">
        <v>48</v>
      </c>
    </row>
    <row r="5" spans="1:6" x14ac:dyDescent="0.25">
      <c r="A5" t="s">
        <v>23</v>
      </c>
      <c r="C5" s="6">
        <v>125</v>
      </c>
      <c r="E5" s="1"/>
      <c r="F5" s="1"/>
    </row>
    <row r="6" spans="1:6" x14ac:dyDescent="0.25">
      <c r="A6" t="s">
        <v>28</v>
      </c>
      <c r="C6" s="6">
        <v>125</v>
      </c>
    </row>
    <row r="7" spans="1:6" x14ac:dyDescent="0.25">
      <c r="A7" t="s">
        <v>24</v>
      </c>
      <c r="C7" s="6">
        <v>90</v>
      </c>
    </row>
    <row r="8" spans="1:6" x14ac:dyDescent="0.25">
      <c r="A8" t="s">
        <v>25</v>
      </c>
      <c r="C8" s="6">
        <v>95</v>
      </c>
    </row>
    <row r="9" spans="1:6" x14ac:dyDescent="0.25">
      <c r="A9" t="s">
        <v>26</v>
      </c>
      <c r="C9" s="6">
        <v>95</v>
      </c>
    </row>
    <row r="10" spans="1:6" x14ac:dyDescent="0.25">
      <c r="A10" t="s">
        <v>27</v>
      </c>
      <c r="C10" s="6">
        <v>95</v>
      </c>
    </row>
    <row r="11" spans="1:6" x14ac:dyDescent="0.25">
      <c r="A11" t="s">
        <v>29</v>
      </c>
      <c r="C11" s="6">
        <v>250</v>
      </c>
    </row>
    <row r="12" spans="1:6" x14ac:dyDescent="0.25">
      <c r="A12" t="s">
        <v>30</v>
      </c>
      <c r="C12" s="6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2" sqref="D2:D11"/>
    </sheetView>
  </sheetViews>
  <sheetFormatPr baseColWidth="10" defaultRowHeight="15" x14ac:dyDescent="0.25"/>
  <cols>
    <col min="1" max="1" width="16.140625" bestFit="1" customWidth="1"/>
    <col min="2" max="2" width="18" customWidth="1"/>
    <col min="3" max="3" width="33" customWidth="1"/>
    <col min="4" max="4" width="14.85546875" customWidth="1"/>
    <col min="6" max="6" width="19.85546875" customWidth="1"/>
    <col min="8" max="8" width="13.7109375" bestFit="1" customWidth="1"/>
  </cols>
  <sheetData>
    <row r="1" spans="1:8" x14ac:dyDescent="0.25">
      <c r="A1" s="11" t="s">
        <v>3</v>
      </c>
      <c r="B1" s="12" t="s">
        <v>0</v>
      </c>
      <c r="C1" s="13" t="s">
        <v>19</v>
      </c>
      <c r="D1" s="14" t="s">
        <v>20</v>
      </c>
      <c r="F1" s="4" t="s">
        <v>2</v>
      </c>
      <c r="H1" s="5" t="s">
        <v>15</v>
      </c>
    </row>
    <row r="2" spans="1:8" x14ac:dyDescent="0.25">
      <c r="A2" s="8" t="s">
        <v>21</v>
      </c>
      <c r="B2" s="9" t="s">
        <v>9</v>
      </c>
      <c r="C2" s="10" t="s">
        <v>31</v>
      </c>
      <c r="D2" s="7">
        <v>110</v>
      </c>
      <c r="F2" t="s">
        <v>12</v>
      </c>
      <c r="H2" t="s">
        <v>16</v>
      </c>
    </row>
    <row r="3" spans="1:8" x14ac:dyDescent="0.25">
      <c r="A3" s="8" t="s">
        <v>22</v>
      </c>
      <c r="B3" s="9" t="s">
        <v>9</v>
      </c>
      <c r="C3" s="10" t="s">
        <v>32</v>
      </c>
      <c r="D3" s="7">
        <v>125</v>
      </c>
      <c r="F3" t="s">
        <v>13</v>
      </c>
      <c r="H3" t="s">
        <v>5</v>
      </c>
    </row>
    <row r="4" spans="1:8" x14ac:dyDescent="0.25">
      <c r="A4" s="8" t="s">
        <v>23</v>
      </c>
      <c r="B4" s="9" t="s">
        <v>9</v>
      </c>
      <c r="C4" s="10" t="s">
        <v>33</v>
      </c>
      <c r="D4" s="7">
        <v>125</v>
      </c>
      <c r="F4" t="s">
        <v>14</v>
      </c>
      <c r="H4" t="s">
        <v>17</v>
      </c>
    </row>
    <row r="5" spans="1:8" x14ac:dyDescent="0.25">
      <c r="A5" s="8" t="s">
        <v>28</v>
      </c>
      <c r="B5" s="9" t="s">
        <v>9</v>
      </c>
      <c r="C5" s="10" t="s">
        <v>34</v>
      </c>
      <c r="D5" s="7">
        <v>125</v>
      </c>
      <c r="H5" t="s">
        <v>18</v>
      </c>
    </row>
    <row r="6" spans="1:8" x14ac:dyDescent="0.25">
      <c r="A6" s="8" t="s">
        <v>24</v>
      </c>
      <c r="B6" s="9" t="s">
        <v>9</v>
      </c>
      <c r="C6" s="10" t="s">
        <v>37</v>
      </c>
      <c r="D6" s="7">
        <v>90</v>
      </c>
    </row>
    <row r="7" spans="1:8" x14ac:dyDescent="0.25">
      <c r="A7" s="8" t="s">
        <v>25</v>
      </c>
      <c r="B7" s="9" t="s">
        <v>9</v>
      </c>
      <c r="C7" s="10" t="s">
        <v>38</v>
      </c>
      <c r="D7" s="7">
        <v>95</v>
      </c>
    </row>
    <row r="8" spans="1:8" x14ac:dyDescent="0.25">
      <c r="A8" s="8" t="s">
        <v>26</v>
      </c>
      <c r="B8" s="9" t="s">
        <v>9</v>
      </c>
      <c r="C8" s="10" t="s">
        <v>39</v>
      </c>
      <c r="D8" s="7">
        <v>95</v>
      </c>
    </row>
    <row r="9" spans="1:8" x14ac:dyDescent="0.25">
      <c r="A9" s="8" t="s">
        <v>27</v>
      </c>
      <c r="B9" s="9" t="s">
        <v>9</v>
      </c>
      <c r="C9" s="10" t="s">
        <v>40</v>
      </c>
      <c r="D9" s="7">
        <v>95</v>
      </c>
    </row>
    <row r="10" spans="1:8" x14ac:dyDescent="0.25">
      <c r="A10" s="8" t="s">
        <v>29</v>
      </c>
      <c r="B10" s="9" t="s">
        <v>10</v>
      </c>
      <c r="C10" s="10" t="s">
        <v>35</v>
      </c>
      <c r="D10" s="7">
        <v>250</v>
      </c>
    </row>
    <row r="11" spans="1:8" x14ac:dyDescent="0.25">
      <c r="A11" s="8" t="s">
        <v>30</v>
      </c>
      <c r="B11" s="9" t="s">
        <v>10</v>
      </c>
      <c r="C11" s="10" t="s">
        <v>36</v>
      </c>
      <c r="D11" s="7">
        <v>210</v>
      </c>
    </row>
    <row r="12" spans="1:8" x14ac:dyDescent="0.25">
      <c r="A12" s="8"/>
      <c r="B12" s="9"/>
      <c r="C12" s="10"/>
      <c r="D12" s="7"/>
    </row>
    <row r="13" spans="1:8" x14ac:dyDescent="0.25">
      <c r="A13" s="8"/>
      <c r="B13" s="9"/>
      <c r="C13" s="10"/>
      <c r="D13" s="7"/>
    </row>
    <row r="14" spans="1:8" x14ac:dyDescent="0.25">
      <c r="A14" s="8"/>
      <c r="B14" s="9"/>
      <c r="C14" s="10"/>
      <c r="D14" s="7"/>
    </row>
    <row r="15" spans="1:8" x14ac:dyDescent="0.25">
      <c r="A15" s="8"/>
      <c r="B15" s="9"/>
      <c r="C15" s="10"/>
      <c r="D15" s="7"/>
    </row>
    <row r="16" spans="1:8" x14ac:dyDescent="0.25">
      <c r="A16" s="8"/>
      <c r="B16" s="9"/>
      <c r="C16" s="10"/>
      <c r="D16" s="7"/>
    </row>
    <row r="17" spans="1:4" x14ac:dyDescent="0.25">
      <c r="A17" s="8"/>
      <c r="B17" s="9"/>
      <c r="C17" s="10"/>
      <c r="D17" s="7"/>
    </row>
    <row r="18" spans="1:4" x14ac:dyDescent="0.25">
      <c r="A18" s="2"/>
      <c r="B18" s="2"/>
      <c r="C18" s="2"/>
      <c r="D18" s="2"/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Fiche Mouvement</vt:lpstr>
      <vt:lpstr>TDB</vt:lpstr>
      <vt:lpstr>Calcul</vt:lpstr>
      <vt:lpstr>Listes</vt:lpstr>
      <vt:lpstr>ArticleSelectionne</vt:lpstr>
      <vt:lpstr>CodeArticle</vt:lpstr>
      <vt:lpstr>Marque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DR. RIVAUD</dc:creator>
  <cp:lastModifiedBy>Damien DR. RIVAUD</cp:lastModifiedBy>
  <dcterms:created xsi:type="dcterms:W3CDTF">2017-03-24T13:07:20Z</dcterms:created>
  <dcterms:modified xsi:type="dcterms:W3CDTF">2017-03-27T07:58:45Z</dcterms:modified>
</cp:coreProperties>
</file>