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2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colas\Desktop\"/>
    </mc:Choice>
  </mc:AlternateContent>
  <bookViews>
    <workbookView xWindow="240" yWindow="90" windowWidth="9135" windowHeight="4965" tabRatio="719" activeTab="4"/>
  </bookViews>
  <sheets>
    <sheet name="ventes 06-12 2014" sheetId="41" r:id="rId1"/>
    <sheet name="ventes T1 2015" sheetId="42" r:id="rId2"/>
    <sheet name="ventes new prod 2015-2019" sheetId="44" r:id="rId3"/>
    <sheet name="Hypothèse des ventes existant" sheetId="43" r:id="rId4"/>
    <sheet name="Hypothèses des ventes new prod" sheetId="46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Sort" localSheetId="3" hidden="1">#REF!</definedName>
    <definedName name="_Sort" localSheetId="4" hidden="1">#REF!</definedName>
    <definedName name="_Sort" localSheetId="2" hidden="1">#REF!</definedName>
    <definedName name="_Sort" hidden="1">#REF!</definedName>
    <definedName name="_tva1" localSheetId="3">#REF!</definedName>
    <definedName name="_tva1" localSheetId="4">#REF!</definedName>
    <definedName name="_tva1" localSheetId="2">#REF!</definedName>
    <definedName name="_tva1">#REF!</definedName>
    <definedName name="Abattement">[1]E637!$S$59</definedName>
    <definedName name="Activité">[2]Accueil!$F$15:$F$17</definedName>
    <definedName name="Annual_interest_rate">'[2]Tab.emprunt 1'!$E$5</definedName>
    <definedName name="Assiette_cotisations_EI">[1]E738!$G$39</definedName>
    <definedName name="balance">[3]Balance!$D$17:$I$128</definedName>
    <definedName name="Balance_col_B">[3]Balance!$B:$B</definedName>
    <definedName name="Balance_col_C">[3]Balance!$C:$C</definedName>
    <definedName name="Balance_col_D">[3]Balance!$D:$D</definedName>
    <definedName name="Balance_col_F">[3]Balance!$F:$F</definedName>
    <definedName name="Balance_col_G">[3]Balance!$G:$G</definedName>
    <definedName name="Balance_col_H">[3]Balance!$H:$H</definedName>
    <definedName name="Balance_col_I">[3]Balance!$I:$I</definedName>
    <definedName name="Balance_col_J">[3]Balance!$J:$J</definedName>
    <definedName name="Balance_col_N">[3]Balance!$N:$N</definedName>
    <definedName name="Base_limite_AF">[3]Table!$H$2:$I$10</definedName>
    <definedName name="Base_Organic">[3]E636!$I$69</definedName>
    <definedName name="Beg.Bal">IF('[2]Tab.emprunt 1'!XFC1&lt;&gt;"",'[2]Tab.emprunt 1'!D1048576,"")</definedName>
    <definedName name="Calculated_payment">'[2]Tab.emprunt 1'!$E$20</definedName>
    <definedName name="Central_clients_C1">[3]Memo!$C$8</definedName>
    <definedName name="Central_clients_C2">[3]Memo!$C$9</definedName>
    <definedName name="Central_clients_C3">[3]Memo!$C$10</definedName>
    <definedName name="Central_clients_D1">[3]Memo!$C$2</definedName>
    <definedName name="Central_clients_D2">[3]Memo!$C$3</definedName>
    <definedName name="Central_clients_D3">[3]Memo!$C$4</definedName>
    <definedName name="Central_fourniss_C1">[3]Memo!$C$11</definedName>
    <definedName name="Central_fourniss_C2">[3]Memo!$C$12</definedName>
    <definedName name="Central_fourniss_C3">[3]Memo!$C$13</definedName>
    <definedName name="Central_fourniss_D1">[3]Memo!$C$5</definedName>
    <definedName name="Central_fourniss_D2">[3]Memo!$C$6</definedName>
    <definedName name="Central_fourniss_D3">[3]Memo!$C$7</definedName>
    <definedName name="Centralisateurs">[3]Memo!$C$2:$C$13</definedName>
    <definedName name="CodeRetraite">[3]Table!$BH$3:$BM$67</definedName>
    <definedName name="CodeUrssaf">[3]Table!$BA$3:$BF$36</definedName>
    <definedName name="conventionné">[3]E737b!$V$18</definedName>
    <definedName name="Csg_crds_non_ded_EI">[1]E738!$G$113</definedName>
    <definedName name="Csg_déd_EI">[1]E738!$G$112</definedName>
    <definedName name="Ctrl_statut">[3]DA!$B$88:$B$88</definedName>
    <definedName name="Cum.Interest">IF('[2]Tab.emprunt 1'!XEY1&lt;&gt;"",'[2]Tab.emprunt 1'!A1048576+'[2]Tab.emprunt 1'!XFB1,"")</definedName>
    <definedName name="Date_debut_projet">[2]Accueil!$E$5</definedName>
    <definedName name="date_fin_année_1">[2]Accueil!$K$18</definedName>
    <definedName name="date_fin_année_2">[2]Accueil!$L$18</definedName>
    <definedName name="date_fin_année_3">[2]Accueil!$M$18</definedName>
    <definedName name="Début_Exercice">[3]DA!$C$10</definedName>
    <definedName name="Décaissement_cotisations">[2]Accueil!$X$15:$X$16</definedName>
    <definedName name="Décaissement_salaires">[2]Accueil!$W$15:$W$16</definedName>
    <definedName name="Délais">[2]Accueil!$H$15:$H$20</definedName>
    <definedName name="Ending.Balance">IF('[2]Tab.emprunt 1'!XEZ1&lt;&gt;"",'[2]Tab.emprunt 1'!XFB1-'[2]Tab.emprunt 1'!XFD1,"")</definedName>
    <definedName name="Entered_payment">'[2]Tab.emprunt 1'!$E$19</definedName>
    <definedName name="Exercice_1">[2]Accueil!$Q$1</definedName>
    <definedName name="Exercice_2">[2]Accueil!$R$1</definedName>
    <definedName name="Exercice_3">[2]Accueil!$S$1</definedName>
    <definedName name="exigibilité_tva_déductible">[2]Accueil!$Q$15:$Q$16</definedName>
    <definedName name="Fin_Exercice">[3]DA!$C$11</definedName>
    <definedName name="Fin_Exercice_N_1">[3]DA!$C$14</definedName>
    <definedName name="First_payment_due">'[2]Tab.emprunt 1'!$E$8</definedName>
    <definedName name="First_payment_no">'[2]Tab.emprunt 1'!$E$24</definedName>
    <definedName name="Imposition">[3]E737a!$V$14</definedName>
    <definedName name="Impots_taxes">[2]Accueil!$J$15:$J$16</definedName>
    <definedName name="Interest" localSheetId="2">IF('[2]Tab.emprunt 1'!XFB1&lt;&gt;"",'[2]Tab.emprunt 1'!XFD1*'ventes new prod 2015-2019'!Periodic_rate,"")</definedName>
    <definedName name="Interest">IF('[2]Tab.emprunt 1'!XFB1&lt;&gt;"",'[2]Tab.emprunt 1'!XFD1*[0]!Periodic_rate,"")</definedName>
    <definedName name="Libellés_Codes_Retraite">[3]Table!$BI$3:$BI$67</definedName>
    <definedName name="Libellés_Codes_Urssaf">[3]Table!$BB$3:$BB$36</definedName>
    <definedName name="Liste_mois">[2]Accueil!$AE$15:$AE$26</definedName>
    <definedName name="Loan_amount">'[2]Tab.emprunt 1'!$E$4</definedName>
    <definedName name="Mode_amort">[2]Accueil!$Y$15:$Y$16</definedName>
    <definedName name="Mode_cadrage_tva">[3]E63!$T$11</definedName>
    <definedName name="Mode_calcul">[2]Accueil!$I$15:$I$16</definedName>
    <definedName name="Mode_exercice">[3]E701!$I$11</definedName>
    <definedName name="Mode_import">[3]Memo!$B$26</definedName>
    <definedName name="Mode_option_tva">[3]E63!$T$10</definedName>
    <definedName name="Mode_revision">[3]Memo!$B$31</definedName>
    <definedName name="Mode_tva">'[2]Tableau Tva'!$A$3</definedName>
    <definedName name="Mois_1_exercice">[2]Accueil!$D$39:$D$53</definedName>
    <definedName name="Mois_2_exercices">[2]Accueil!$D$27:$D$53</definedName>
    <definedName name="Mois_3_exercices">[2]Accueil!$D$15:$D$50</definedName>
    <definedName name="Mois_exercice_1">[2]Accueil!$D$15:$D$26</definedName>
    <definedName name="Mois_exercice_2">[2]Accueil!$D$27:$D$38</definedName>
    <definedName name="Mois_exercice_3">[2]Accueil!$D$39:$D$50</definedName>
    <definedName name="Mois1">[2]Accueil!$D$15</definedName>
    <definedName name="mois10">[2]Accueil!$D$24</definedName>
    <definedName name="Mois11">[2]Accueil!$D$25</definedName>
    <definedName name="Mois12">[2]Accueil!$D$26</definedName>
    <definedName name="Mois13">[2]Accueil!$D$27</definedName>
    <definedName name="Mois14">[2]Accueil!$D$28</definedName>
    <definedName name="Mois15">[2]Accueil!$D$29</definedName>
    <definedName name="Mois16">[2]Accueil!$D$30</definedName>
    <definedName name="Mois17">[2]Accueil!$D$31</definedName>
    <definedName name="Mois18">[2]Accueil!$D$32</definedName>
    <definedName name="Mois19">[2]Accueil!$D$33</definedName>
    <definedName name="Mois2">[2]Accueil!$D$16</definedName>
    <definedName name="Mois20">[2]Accueil!$D$34</definedName>
    <definedName name="Mois21">[2]Accueil!$D$35</definedName>
    <definedName name="Mois22">[2]Accueil!$D$36</definedName>
    <definedName name="Mois23">[2]Accueil!$D$37</definedName>
    <definedName name="Mois24">[2]Accueil!$D$38</definedName>
    <definedName name="Mois25">[2]Accueil!$D$39</definedName>
    <definedName name="Mois26">[2]Accueil!$D$40</definedName>
    <definedName name="Mois27">[2]Accueil!$D$41</definedName>
    <definedName name="Mois28">[2]Accueil!$D$42</definedName>
    <definedName name="Mois29">[2]Accueil!$D$43</definedName>
    <definedName name="Mois3">[2]Accueil!$D$17</definedName>
    <definedName name="Mois30">[2]Accueil!$D$44</definedName>
    <definedName name="Mois31">[2]Accueil!$D$45</definedName>
    <definedName name="Mois32">[2]Accueil!$D$46</definedName>
    <definedName name="Mois33">[2]Accueil!$D$47</definedName>
    <definedName name="Mois34">[2]Accueil!$D$48</definedName>
    <definedName name="Mois35">[2]Accueil!$D$49</definedName>
    <definedName name="Mois36">[2]Accueil!$D$50</definedName>
    <definedName name="Mois37">[2]Accueil!$D$51</definedName>
    <definedName name="Mois38">[2]Accueil!$D$52</definedName>
    <definedName name="Mois39">[2]Accueil!$D$53</definedName>
    <definedName name="Mois4">[2]Accueil!$D$18</definedName>
    <definedName name="Mois40">[2]Accueil!$D$54</definedName>
    <definedName name="Mois5">[2]Accueil!$D$19</definedName>
    <definedName name="Mois6">[2]Accueil!$D$20</definedName>
    <definedName name="Mois7">[2]Accueil!$D$21</definedName>
    <definedName name="Mois8">[2]Accueil!$D$22</definedName>
    <definedName name="Mois9">[2]Accueil!$D$23</definedName>
    <definedName name="Monnaie_devise">[2]Accueil!$AH$15</definedName>
    <definedName name="N°_comptes">[3]Plan!$A$2:$A$323</definedName>
    <definedName name="nbcar_auxil_clients1">[3]Memo!$E$2</definedName>
    <definedName name="nbcar_auxil_clients2">[3]Memo!$E$3</definedName>
    <definedName name="nbcar_auxil_clients3">[3]Memo!$E$4</definedName>
    <definedName name="nbcar_auxil_fournisseurs1">[3]Memo!$F$5</definedName>
    <definedName name="nbcar_auxil_fournisseurs2">[3]Memo!$F$6</definedName>
    <definedName name="nbcar_auxil_fournisseurs3">[3]Memo!$F$7</definedName>
    <definedName name="Nblignes_tableau_personnel" localSheetId="3">#REF!</definedName>
    <definedName name="Nblignes_tableau_personnel" localSheetId="4">#REF!</definedName>
    <definedName name="Nblignes_tableau_personnel" localSheetId="2">#REF!</definedName>
    <definedName name="Nblignes_tableau_personnel">#REF!</definedName>
    <definedName name="Organisme_maladie">[3]E737b!$X$14</definedName>
    <definedName name="Paiement_int_déc">[2]Accueil!$AA$15:$AA$19</definedName>
    <definedName name="payment.Num" localSheetId="2">IF(OR('[2]Tab.emprunt 1'!A1048576="",'[2]Tab.emprunt 1'!A1048576='ventes new prod 2015-2019'!Total_payments),"",'[2]Tab.emprunt 1'!A1048576+1)</definedName>
    <definedName name="payment.Num">IF(OR('[2]Tab.emprunt 1'!A1048576="",'[2]Tab.emprunt 1'!A1048576=[0]!Total_payments),"",'[2]Tab.emprunt 1'!A1048576+1)</definedName>
    <definedName name="Payments_per_year">'[2]Tab.emprunt 1'!$E$7</definedName>
    <definedName name="Période_TSS">[2]Accueil!$Z$15:$Z$17</definedName>
    <definedName name="Periodic_rate" localSheetId="2">[0]!Annual_interest_rate/[0]!Payments_per_year</definedName>
    <definedName name="Periodic_rate">[0]!Annual_interest_rate/[0]!Payments_per_year</definedName>
    <definedName name="photo">INDIRECT(VLOOKUP([4]Feuil1!$A$3,[5]Feuil2!$A$2:$B$5,2,0))</definedName>
    <definedName name="Plafond_déc" localSheetId="3">#REF!</definedName>
    <definedName name="Plafond_déc" localSheetId="4">#REF!</definedName>
    <definedName name="Plafond_déc" localSheetId="2">#REF!</definedName>
    <definedName name="Plafond_déc">#REF!</definedName>
    <definedName name="Plafonds_SS">[3]Table!$A$2:$C$17</definedName>
    <definedName name="Plan_comptable">[3]Plan!$A$2:$B$112</definedName>
    <definedName name="Plfd_retr_compl_artisans">[1]Table!$V$2:$W$10</definedName>
    <definedName name="Pmt_to_use">'[2]Tab.emprunt 1'!$E$23</definedName>
    <definedName name="Principal" localSheetId="2">IF('[2]Tab.emprunt 1'!XFA1&lt;&gt;"",MIN('[2]Tab.emprunt 1'!XFC1,[0]!Pmt_to_use-'[2]Tab.emprunt 1'!XFD1),"")</definedName>
    <definedName name="Principal">IF('[2]Tab.emprunt 1'!XFA1&lt;&gt;"",MIN('[2]Tab.emprunt 1'!XFC1,[0]!Pmt_to_use-'[2]Tab.emprunt 1'!XFD1),"")</definedName>
    <definedName name="profil">[2]Accueil!$V$15:$V$16</definedName>
    <definedName name="Racine_auxiliaire_clients1">[1]Memo!$B$2</definedName>
    <definedName name="Racine_auxiliaire_clients2">[1]Memo!$B$3</definedName>
    <definedName name="Racine_auxiliaire_clients3">[1]Memo!$B$4</definedName>
    <definedName name="Racine_auxiliaire_fournisseurs1">[1]Memo!$B$5</definedName>
    <definedName name="Racine_auxiliaire_fournisseurs2">[1]Memo!$B$6</definedName>
    <definedName name="Racine_auxiliaire_fournisseurs3">[1]Memo!$B$7</definedName>
    <definedName name="Rattachement_consul">[2]Rapport!$AC$5:$AC$8</definedName>
    <definedName name="Régime_mat">[2]Rapport!$Z$5:$Z$7</definedName>
    <definedName name="Saisonnalité">[2]Accueil!$S$15:$S$20</definedName>
    <definedName name="Show.Date" localSheetId="2">IF('[2]Tab.emprunt 1'!XFD1&lt;&gt;"",DATE(YEAR([0]!First_payment_due),MONTH([0]!First_payment_due)+('[2]Tab.emprunt 1'!XFD1-1)*12/[0]!Payments_per_year,DAY([0]!First_payment_due)),"")</definedName>
    <definedName name="Show.Date">IF('[2]Tab.emprunt 1'!XFD1&lt;&gt;"",DATE(YEAR([0]!First_payment_due),MONTH([0]!First_payment_due)+('[2]Tab.emprunt 1'!XFD1-1)*12/[0]!Payments_per_year,DAY([0]!First_payment_due)),"")</definedName>
    <definedName name="Situation_familiale">[2]Rapport!$Y$5:$Y$8</definedName>
    <definedName name="Situation_immob">[2]Rapport!$AA$5:$AA$6</definedName>
    <definedName name="Smic_en_vigueur_0107_n">[1]E702!$D$12</definedName>
    <definedName name="Smic_en_vigueur_0107_n_1">[1]E702!$D$11</definedName>
    <definedName name="Smic_horaire">[1]Table!$AO$2:$AP$19</definedName>
    <definedName name="Struture_jur">[2]Rapport!$AB$5:$AB$25</definedName>
    <definedName name="TA">[1]E703!$D$13</definedName>
    <definedName name="Table_beg_bal">'[2]Tab.emprunt 1'!$I$23</definedName>
    <definedName name="Table_Contrats">[1]E701!$A$95:$H$121</definedName>
    <definedName name="Table_Effectifs">[3]E704!$A$128:$Y$154</definedName>
    <definedName name="Table_mortalité">[1]Table!$BP$1:$BY$103</definedName>
    <definedName name="Table_prior_interest">'[2]Tab.emprunt 1'!$I$24</definedName>
    <definedName name="Table_Retraite">[3]Table!$BH$2:$BM$67</definedName>
    <definedName name="Table_Smic">[3]Table!$AL$2:$AM$19</definedName>
    <definedName name="Table_taux_interets">[3]Table!$AG$4:$AI$85</definedName>
    <definedName name="Table_Urssaf">[3]Table!$BA$2:$BF$36</definedName>
    <definedName name="Taux_cotisations_TNS">[3]Table!$K$2:$T$94</definedName>
    <definedName name="Taux_déc" localSheetId="3">#REF!</definedName>
    <definedName name="Taux_déc" localSheetId="4">#REF!</definedName>
    <definedName name="Taux_déc" localSheetId="2">#REF!</definedName>
    <definedName name="Taux_déc">#REF!</definedName>
    <definedName name="Taux_tva">[2]Accueil!$G$15:$G$19</definedName>
    <definedName name="TB">[3]E703!$C$14</definedName>
    <definedName name="TC">[3]E703!$C$15</definedName>
    <definedName name="Term_in_years">'[2]Tab.emprunt 1'!$E$6</definedName>
    <definedName name="Total_cotisations_EI">[1]E738!$G$114</definedName>
    <definedName name="Total_cotisations_hors_csg_crds_EI">[1]E738!$G$115</definedName>
    <definedName name="Total_payments" localSheetId="2">[0]!Payments_per_year*[0]!Term_in_years</definedName>
    <definedName name="Total_payments">[0]!Payments_per_year*[0]!Term_in_years</definedName>
    <definedName name="TVA" localSheetId="3">#REF!</definedName>
    <definedName name="TVA" localSheetId="4">#REF!</definedName>
    <definedName name="TVA" localSheetId="2">#REF!</definedName>
    <definedName name="TVA">#REF!</definedName>
    <definedName name="Type_apport">[2]Accueil!$U$15:$U$16</definedName>
    <definedName name="Type_stock">[2]Accueil!$P$15:$P$17</definedName>
    <definedName name="Zone_balance">[3]OD!$C$30:$T$49</definedName>
    <definedName name="_xlnm.Print_Area" localSheetId="3">'Hypothèse des ventes existant'!$A$1:$L$89</definedName>
    <definedName name="_xlnm.Print_Area" localSheetId="4">'Hypothèses des ventes new prod'!$A$1:$L$76</definedName>
  </definedNames>
  <calcPr calcId="152511"/>
</workbook>
</file>

<file path=xl/calcChain.xml><?xml version="1.0" encoding="utf-8"?>
<calcChain xmlns="http://schemas.openxmlformats.org/spreadsheetml/2006/main">
  <c r="C50" i="46" l="1"/>
  <c r="D50" i="46" s="1"/>
  <c r="C49" i="46"/>
  <c r="D49" i="46" s="1"/>
  <c r="E49" i="46" s="1"/>
  <c r="C38" i="46"/>
  <c r="D38" i="46" s="1"/>
  <c r="C37" i="46"/>
  <c r="D37" i="46" s="1"/>
  <c r="C26" i="46"/>
  <c r="D26" i="46" s="1"/>
  <c r="C25" i="46"/>
  <c r="D25" i="46" s="1"/>
  <c r="E26" i="46" l="1"/>
  <c r="C14" i="46"/>
  <c r="C13" i="46"/>
  <c r="D13" i="46" s="1"/>
  <c r="E13" i="46" s="1"/>
  <c r="E54" i="46"/>
  <c r="D54" i="46"/>
  <c r="F54" i="46" s="1"/>
  <c r="G54" i="46" s="1"/>
  <c r="H54" i="46" s="1"/>
  <c r="I54" i="46" s="1"/>
  <c r="E52" i="46"/>
  <c r="D52" i="46"/>
  <c r="D53" i="46" s="1"/>
  <c r="E51" i="46"/>
  <c r="F51" i="46" s="1"/>
  <c r="G51" i="46" s="1"/>
  <c r="H51" i="46" s="1"/>
  <c r="I51" i="46" s="1"/>
  <c r="E42" i="46"/>
  <c r="D42" i="46"/>
  <c r="F42" i="46" s="1"/>
  <c r="G42" i="46" s="1"/>
  <c r="H42" i="46" s="1"/>
  <c r="I42" i="46" s="1"/>
  <c r="E40" i="46"/>
  <c r="D40" i="46"/>
  <c r="D41" i="46" s="1"/>
  <c r="E39" i="46"/>
  <c r="F39" i="46" s="1"/>
  <c r="G39" i="46" s="1"/>
  <c r="H39" i="46" s="1"/>
  <c r="I39" i="46" s="1"/>
  <c r="E37" i="46"/>
  <c r="C44" i="46"/>
  <c r="E30" i="46"/>
  <c r="D30" i="46"/>
  <c r="F30" i="46" s="1"/>
  <c r="G30" i="46" s="1"/>
  <c r="H30" i="46" s="1"/>
  <c r="I30" i="46" s="1"/>
  <c r="E28" i="46"/>
  <c r="F28" i="46" s="1"/>
  <c r="G28" i="46" s="1"/>
  <c r="H28" i="46" s="1"/>
  <c r="I28" i="46" s="1"/>
  <c r="D28" i="46"/>
  <c r="D29" i="46" s="1"/>
  <c r="E27" i="46"/>
  <c r="F27" i="46" s="1"/>
  <c r="G27" i="46" s="1"/>
  <c r="H27" i="46" s="1"/>
  <c r="I27" i="46" s="1"/>
  <c r="C32" i="46"/>
  <c r="E25" i="46"/>
  <c r="E18" i="46"/>
  <c r="D18" i="46"/>
  <c r="F18" i="46" s="1"/>
  <c r="G18" i="46" s="1"/>
  <c r="H18" i="46" s="1"/>
  <c r="I18" i="46" s="1"/>
  <c r="E16" i="46"/>
  <c r="F16" i="46" s="1"/>
  <c r="G16" i="46" s="1"/>
  <c r="H16" i="46" s="1"/>
  <c r="I16" i="46" s="1"/>
  <c r="D16" i="46"/>
  <c r="E15" i="46"/>
  <c r="D9" i="44"/>
  <c r="E9" i="44" s="1"/>
  <c r="D8" i="44"/>
  <c r="E8" i="44" s="1"/>
  <c r="D7" i="44"/>
  <c r="E7" i="44" s="1"/>
  <c r="D3" i="44"/>
  <c r="E3" i="44" s="1"/>
  <c r="F40" i="46" l="1"/>
  <c r="G40" i="46" s="1"/>
  <c r="H40" i="46" s="1"/>
  <c r="I40" i="46" s="1"/>
  <c r="E38" i="46"/>
  <c r="F52" i="46"/>
  <c r="G52" i="46" s="1"/>
  <c r="H52" i="46" s="1"/>
  <c r="I52" i="46" s="1"/>
  <c r="E50" i="46"/>
  <c r="F15" i="46"/>
  <c r="G15" i="46" s="1"/>
  <c r="H15" i="46" s="1"/>
  <c r="I15" i="46" s="1"/>
  <c r="C17" i="46"/>
  <c r="C29" i="46"/>
  <c r="D14" i="46"/>
  <c r="D17" i="46" s="1"/>
  <c r="D20" i="46" s="1"/>
  <c r="C56" i="46"/>
  <c r="C57" i="46" s="1"/>
  <c r="D56" i="46"/>
  <c r="C20" i="46"/>
  <c r="C41" i="46"/>
  <c r="D32" i="46"/>
  <c r="D68" i="46" s="1"/>
  <c r="C68" i="46"/>
  <c r="C33" i="46"/>
  <c r="F37" i="46"/>
  <c r="C21" i="46"/>
  <c r="F26" i="46"/>
  <c r="G26" i="46" s="1"/>
  <c r="H26" i="46" s="1"/>
  <c r="I26" i="46" s="1"/>
  <c r="C53" i="46"/>
  <c r="F25" i="46"/>
  <c r="D44" i="46"/>
  <c r="C45" i="46"/>
  <c r="C69" i="46"/>
  <c r="F13" i="46"/>
  <c r="D10" i="44"/>
  <c r="E4" i="44"/>
  <c r="D4" i="44"/>
  <c r="F38" i="46" l="1"/>
  <c r="G38" i="46" s="1"/>
  <c r="H38" i="46" s="1"/>
  <c r="I38" i="46" s="1"/>
  <c r="F50" i="46"/>
  <c r="G50" i="46" s="1"/>
  <c r="H50" i="46" s="1"/>
  <c r="I50" i="46" s="1"/>
  <c r="C67" i="46"/>
  <c r="C63" i="46"/>
  <c r="C64" i="46"/>
  <c r="D57" i="46"/>
  <c r="D63" i="46"/>
  <c r="E41" i="46"/>
  <c r="E44" i="46"/>
  <c r="E45" i="46" s="1"/>
  <c r="E32" i="46"/>
  <c r="E33" i="46" s="1"/>
  <c r="D70" i="46"/>
  <c r="C70" i="46"/>
  <c r="E17" i="46"/>
  <c r="E20" i="46"/>
  <c r="E21" i="46" s="1"/>
  <c r="F14" i="46"/>
  <c r="G14" i="46" s="1"/>
  <c r="H14" i="46" s="1"/>
  <c r="I14" i="46" s="1"/>
  <c r="E29" i="46"/>
  <c r="D33" i="46"/>
  <c r="G13" i="46"/>
  <c r="D67" i="46"/>
  <c r="D21" i="46"/>
  <c r="D69" i="46"/>
  <c r="D45" i="46"/>
  <c r="E53" i="46"/>
  <c r="E56" i="46"/>
  <c r="F49" i="46"/>
  <c r="G37" i="46"/>
  <c r="F29" i="46"/>
  <c r="G25" i="46"/>
  <c r="F32" i="46"/>
  <c r="E10" i="44"/>
  <c r="C71" i="46" l="1"/>
  <c r="C76" i="46" s="1"/>
  <c r="F44" i="46"/>
  <c r="F45" i="46" s="1"/>
  <c r="F41" i="46"/>
  <c r="D64" i="46"/>
  <c r="E63" i="46"/>
  <c r="E69" i="46"/>
  <c r="E68" i="46"/>
  <c r="E67" i="46"/>
  <c r="F20" i="46"/>
  <c r="F21" i="46" s="1"/>
  <c r="F17" i="46"/>
  <c r="G41" i="46"/>
  <c r="H37" i="46"/>
  <c r="G44" i="46"/>
  <c r="E70" i="46"/>
  <c r="E57" i="46"/>
  <c r="E64" i="46" s="1"/>
  <c r="G17" i="46"/>
  <c r="H13" i="46"/>
  <c r="G20" i="46"/>
  <c r="F33" i="46"/>
  <c r="F68" i="46"/>
  <c r="G29" i="46"/>
  <c r="H25" i="46"/>
  <c r="G32" i="46"/>
  <c r="D71" i="46"/>
  <c r="F56" i="46"/>
  <c r="G49" i="46"/>
  <c r="F53" i="46"/>
  <c r="F69" i="46" l="1"/>
  <c r="F63" i="46"/>
  <c r="E71" i="46"/>
  <c r="E73" i="46" s="1"/>
  <c r="F67" i="46"/>
  <c r="F70" i="46"/>
  <c r="F57" i="46"/>
  <c r="F64" i="46" s="1"/>
  <c r="D76" i="46"/>
  <c r="G67" i="46"/>
  <c r="G21" i="46"/>
  <c r="G68" i="46"/>
  <c r="G33" i="46"/>
  <c r="H20" i="46"/>
  <c r="I13" i="46"/>
  <c r="H17" i="46"/>
  <c r="H32" i="46"/>
  <c r="H29" i="46"/>
  <c r="I25" i="46"/>
  <c r="G69" i="46"/>
  <c r="G45" i="46"/>
  <c r="G56" i="46"/>
  <c r="G63" i="46" s="1"/>
  <c r="H49" i="46"/>
  <c r="G53" i="46"/>
  <c r="H44" i="46"/>
  <c r="H41" i="46"/>
  <c r="I37" i="46"/>
  <c r="E74" i="46" l="1"/>
  <c r="F71" i="46"/>
  <c r="F73" i="46" s="1"/>
  <c r="H69" i="46"/>
  <c r="H45" i="46"/>
  <c r="I44" i="46"/>
  <c r="I41" i="46"/>
  <c r="G57" i="46"/>
  <c r="G64" i="46" s="1"/>
  <c r="G70" i="46"/>
  <c r="I32" i="46"/>
  <c r="I29" i="46"/>
  <c r="I20" i="46"/>
  <c r="I17" i="46"/>
  <c r="H67" i="46"/>
  <c r="H21" i="46"/>
  <c r="H68" i="46"/>
  <c r="H33" i="46"/>
  <c r="H53" i="46"/>
  <c r="H56" i="46"/>
  <c r="H63" i="46" s="1"/>
  <c r="I49" i="46"/>
  <c r="G71" i="46" l="1"/>
  <c r="G73" i="46" s="1"/>
  <c r="F74" i="46"/>
  <c r="E76" i="46"/>
  <c r="I53" i="46"/>
  <c r="I56" i="46"/>
  <c r="I63" i="46" s="1"/>
  <c r="I67" i="46"/>
  <c r="I21" i="46"/>
  <c r="H57" i="46"/>
  <c r="H64" i="46" s="1"/>
  <c r="H70" i="46"/>
  <c r="I33" i="46"/>
  <c r="I68" i="46"/>
  <c r="I69" i="46"/>
  <c r="I45" i="46"/>
  <c r="G74" i="46" l="1"/>
  <c r="H71" i="46"/>
  <c r="H73" i="46" s="1"/>
  <c r="F76" i="46"/>
  <c r="I70" i="46"/>
  <c r="I57" i="46"/>
  <c r="I64" i="46" s="1"/>
  <c r="C87" i="43"/>
  <c r="H74" i="46" l="1"/>
  <c r="G76" i="46"/>
  <c r="I71" i="46"/>
  <c r="I73" i="46" s="1"/>
  <c r="E64" i="43"/>
  <c r="F64" i="43" s="1"/>
  <c r="E52" i="43"/>
  <c r="F52" i="43" s="1"/>
  <c r="E40" i="43"/>
  <c r="F40" i="43" s="1"/>
  <c r="E28" i="43"/>
  <c r="F28" i="43" s="1"/>
  <c r="E15" i="43"/>
  <c r="E16" i="43"/>
  <c r="F16" i="43" s="1"/>
  <c r="I74" i="46" l="1"/>
  <c r="H76" i="46"/>
  <c r="E66" i="43"/>
  <c r="E63" i="43"/>
  <c r="G52" i="43"/>
  <c r="H52" i="43" s="1"/>
  <c r="I52" i="43" s="1"/>
  <c r="E54" i="43"/>
  <c r="E51" i="43"/>
  <c r="G40" i="43"/>
  <c r="H40" i="43" s="1"/>
  <c r="I40" i="43" s="1"/>
  <c r="E42" i="43"/>
  <c r="E39" i="43"/>
  <c r="G28" i="43"/>
  <c r="H28" i="43" s="1"/>
  <c r="I28" i="43" s="1"/>
  <c r="E30" i="43"/>
  <c r="E27" i="43"/>
  <c r="E18" i="43"/>
  <c r="D16" i="43"/>
  <c r="F15" i="43"/>
  <c r="D66" i="43"/>
  <c r="D64" i="43"/>
  <c r="D54" i="43"/>
  <c r="D52" i="43"/>
  <c r="D53" i="43" s="1"/>
  <c r="D42" i="43"/>
  <c r="D40" i="43"/>
  <c r="D30" i="43"/>
  <c r="D18" i="43"/>
  <c r="D28" i="43"/>
  <c r="I76" i="46" l="1"/>
  <c r="F63" i="43"/>
  <c r="G63" i="43" s="1"/>
  <c r="H63" i="43" s="1"/>
  <c r="I63" i="43" s="1"/>
  <c r="F51" i="43"/>
  <c r="G51" i="43" s="1"/>
  <c r="H51" i="43" s="1"/>
  <c r="I51" i="43" s="1"/>
  <c r="F39" i="43"/>
  <c r="G39" i="43" s="1"/>
  <c r="H39" i="43" s="1"/>
  <c r="I39" i="43" s="1"/>
  <c r="F27" i="43"/>
  <c r="G27" i="43" s="1"/>
  <c r="H27" i="43" s="1"/>
  <c r="I27" i="43" s="1"/>
  <c r="G51" i="42"/>
  <c r="G65" i="42"/>
  <c r="G18" i="42"/>
  <c r="D37" i="43" s="1"/>
  <c r="E37" i="43" s="1"/>
  <c r="F37" i="43" s="1"/>
  <c r="G37" i="43" s="1"/>
  <c r="H37" i="43" s="1"/>
  <c r="I37" i="43" s="1"/>
  <c r="G80" i="42"/>
  <c r="G79" i="42"/>
  <c r="G77" i="42"/>
  <c r="G76" i="42"/>
  <c r="G74" i="42"/>
  <c r="G73" i="42"/>
  <c r="G72" i="42"/>
  <c r="G71" i="42"/>
  <c r="G70" i="42"/>
  <c r="G69" i="42"/>
  <c r="G68" i="42"/>
  <c r="G67" i="42"/>
  <c r="G66" i="42"/>
  <c r="G64" i="42"/>
  <c r="G63" i="42"/>
  <c r="G62" i="42"/>
  <c r="G61" i="42"/>
  <c r="G60" i="42"/>
  <c r="G59" i="42"/>
  <c r="G58" i="42"/>
  <c r="G57" i="42"/>
  <c r="G54" i="42"/>
  <c r="G53" i="42"/>
  <c r="G50" i="42"/>
  <c r="G49" i="42"/>
  <c r="G48" i="42"/>
  <c r="G47" i="42"/>
  <c r="G46" i="42"/>
  <c r="G45" i="42"/>
  <c r="G44" i="42"/>
  <c r="G43" i="42"/>
  <c r="G42" i="42"/>
  <c r="G40" i="42"/>
  <c r="G39" i="42"/>
  <c r="G38" i="42"/>
  <c r="G37" i="42"/>
  <c r="G36" i="42"/>
  <c r="G35" i="42"/>
  <c r="G34" i="42"/>
  <c r="G33" i="42"/>
  <c r="G31" i="42"/>
  <c r="G30" i="42"/>
  <c r="G29" i="42"/>
  <c r="G28" i="42"/>
  <c r="G26" i="42"/>
  <c r="G25" i="42"/>
  <c r="G24" i="42"/>
  <c r="G23" i="42"/>
  <c r="G22" i="42"/>
  <c r="G21" i="42"/>
  <c r="G20" i="42"/>
  <c r="G19" i="42"/>
  <c r="G17" i="42"/>
  <c r="G16" i="42"/>
  <c r="G15" i="42"/>
  <c r="G14" i="42"/>
  <c r="G13" i="42"/>
  <c r="G12" i="42"/>
  <c r="G11" i="42"/>
  <c r="G10" i="42"/>
  <c r="G9" i="42"/>
  <c r="G8" i="42"/>
  <c r="G7" i="42"/>
  <c r="G6" i="42"/>
  <c r="G5" i="42"/>
  <c r="G4" i="42"/>
  <c r="G3" i="42"/>
  <c r="G2" i="42"/>
  <c r="C62" i="43"/>
  <c r="E62" i="43" s="1"/>
  <c r="C50" i="43"/>
  <c r="E50" i="43" s="1"/>
  <c r="E29" i="41"/>
  <c r="E30" i="41"/>
  <c r="E31" i="41"/>
  <c r="E28" i="41"/>
  <c r="E26" i="41"/>
  <c r="E25" i="41"/>
  <c r="E18" i="41"/>
  <c r="E19" i="41"/>
  <c r="E20" i="41"/>
  <c r="E21" i="41"/>
  <c r="E22" i="41"/>
  <c r="E23" i="41"/>
  <c r="E17" i="41"/>
  <c r="E16" i="41"/>
  <c r="C49" i="43" s="1"/>
  <c r="E49" i="43" s="1"/>
  <c r="F49" i="43" s="1"/>
  <c r="G49" i="43" s="1"/>
  <c r="H49" i="43" s="1"/>
  <c r="I49" i="43" s="1"/>
  <c r="E3" i="41"/>
  <c r="E4" i="41"/>
  <c r="E5" i="41"/>
  <c r="E6" i="41"/>
  <c r="E7" i="41"/>
  <c r="E8" i="41"/>
  <c r="E9" i="41"/>
  <c r="E10" i="41"/>
  <c r="E11" i="41"/>
  <c r="E12" i="41"/>
  <c r="E13" i="41"/>
  <c r="E2" i="41"/>
  <c r="F66" i="43"/>
  <c r="F54" i="43"/>
  <c r="G54" i="43" s="1"/>
  <c r="H54" i="43" s="1"/>
  <c r="I54" i="43" s="1"/>
  <c r="F42" i="43"/>
  <c r="G42" i="43" s="1"/>
  <c r="H42" i="43" s="1"/>
  <c r="I42" i="43" s="1"/>
  <c r="F30" i="43"/>
  <c r="G30" i="43" s="1"/>
  <c r="H30" i="43" s="1"/>
  <c r="I30" i="43" s="1"/>
  <c r="F18" i="43"/>
  <c r="G18" i="43" s="1"/>
  <c r="H18" i="43" s="1"/>
  <c r="I18" i="43" s="1"/>
  <c r="G15" i="43"/>
  <c r="H15" i="43" s="1"/>
  <c r="I15" i="43" s="1"/>
  <c r="D27" i="41"/>
  <c r="C27" i="41"/>
  <c r="D24" i="41"/>
  <c r="C24" i="41"/>
  <c r="F81" i="42"/>
  <c r="E81" i="42"/>
  <c r="F78" i="42"/>
  <c r="E78" i="42"/>
  <c r="G78" i="42" s="1"/>
  <c r="F75" i="42"/>
  <c r="E75" i="42"/>
  <c r="G75" i="42" s="1"/>
  <c r="F65" i="42"/>
  <c r="E65" i="42"/>
  <c r="F55" i="42"/>
  <c r="F56" i="42" s="1"/>
  <c r="D26" i="43" s="1"/>
  <c r="E55" i="42"/>
  <c r="E56" i="42" s="1"/>
  <c r="F51" i="42"/>
  <c r="E51" i="42"/>
  <c r="F41" i="42"/>
  <c r="E41" i="42"/>
  <c r="G41" i="42" s="1"/>
  <c r="F32" i="42"/>
  <c r="E32" i="42"/>
  <c r="G32" i="42" s="1"/>
  <c r="F27" i="42"/>
  <c r="F52" i="42" s="1"/>
  <c r="D14" i="43" s="1"/>
  <c r="E27" i="42"/>
  <c r="G27" i="42" s="1"/>
  <c r="F18" i="42"/>
  <c r="D38" i="43" s="1"/>
  <c r="E18" i="42"/>
  <c r="D32" i="41"/>
  <c r="C32" i="41"/>
  <c r="E32" i="41" s="1"/>
  <c r="C61" i="43" s="1"/>
  <c r="D14" i="41"/>
  <c r="C14" i="41"/>
  <c r="G56" i="42" l="1"/>
  <c r="D25" i="43" s="1"/>
  <c r="F83" i="42"/>
  <c r="E52" i="42"/>
  <c r="G52" i="42" s="1"/>
  <c r="D13" i="43" s="1"/>
  <c r="D41" i="43"/>
  <c r="D62" i="43"/>
  <c r="G81" i="42"/>
  <c r="G55" i="42"/>
  <c r="D61" i="43"/>
  <c r="D34" i="41"/>
  <c r="E14" i="41"/>
  <c r="C37" i="43" s="1"/>
  <c r="E24" i="41"/>
  <c r="C13" i="43" s="1"/>
  <c r="C17" i="43" s="1"/>
  <c r="E27" i="41"/>
  <c r="C25" i="43" s="1"/>
  <c r="C14" i="43"/>
  <c r="E14" i="43" s="1"/>
  <c r="C26" i="43"/>
  <c r="E26" i="43" s="1"/>
  <c r="C38" i="43"/>
  <c r="E38" i="43" s="1"/>
  <c r="E41" i="43" s="1"/>
  <c r="C34" i="41"/>
  <c r="G66" i="43"/>
  <c r="C68" i="43"/>
  <c r="C69" i="43" s="1"/>
  <c r="C53" i="43"/>
  <c r="F62" i="43"/>
  <c r="E56" i="43"/>
  <c r="F50" i="43"/>
  <c r="E53" i="43"/>
  <c r="F26" i="43"/>
  <c r="G26" i="43" s="1"/>
  <c r="D56" i="43"/>
  <c r="C65" i="43"/>
  <c r="C56" i="43"/>
  <c r="C82" i="43" s="1"/>
  <c r="E13" i="43" l="1"/>
  <c r="D17" i="43"/>
  <c r="D20" i="43" s="1"/>
  <c r="E32" i="43"/>
  <c r="E80" i="43" s="1"/>
  <c r="E20" i="43"/>
  <c r="E83" i="42"/>
  <c r="E61" i="43"/>
  <c r="D65" i="43"/>
  <c r="D68" i="43" s="1"/>
  <c r="D83" i="43" s="1"/>
  <c r="D29" i="43"/>
  <c r="E25" i="43"/>
  <c r="C20" i="43"/>
  <c r="C79" i="43" s="1"/>
  <c r="E44" i="43"/>
  <c r="E45" i="43" s="1"/>
  <c r="F38" i="43"/>
  <c r="G38" i="43" s="1"/>
  <c r="G44" i="43" s="1"/>
  <c r="F14" i="43"/>
  <c r="C29" i="43"/>
  <c r="C44" i="43"/>
  <c r="C45" i="43" s="1"/>
  <c r="C32" i="43"/>
  <c r="C75" i="43" s="1"/>
  <c r="C41" i="43"/>
  <c r="E34" i="41"/>
  <c r="C83" i="43"/>
  <c r="H66" i="43"/>
  <c r="E81" i="43"/>
  <c r="F56" i="43"/>
  <c r="F53" i="43"/>
  <c r="G50" i="43"/>
  <c r="E57" i="43"/>
  <c r="E82" i="43"/>
  <c r="F41" i="43"/>
  <c r="H26" i="43"/>
  <c r="D44" i="43"/>
  <c r="D81" i="43" s="1"/>
  <c r="G83" i="42"/>
  <c r="C57" i="43"/>
  <c r="G16" i="43"/>
  <c r="G14" i="43" s="1"/>
  <c r="D57" i="43"/>
  <c r="D82" i="43"/>
  <c r="G64" i="43"/>
  <c r="G62" i="43" s="1"/>
  <c r="D32" i="43"/>
  <c r="E33" i="43" l="1"/>
  <c r="E79" i="43"/>
  <c r="E21" i="43"/>
  <c r="F61" i="43"/>
  <c r="E68" i="43"/>
  <c r="E65" i="43"/>
  <c r="F25" i="43"/>
  <c r="E29" i="43"/>
  <c r="F13" i="43"/>
  <c r="E17" i="43"/>
  <c r="C33" i="43"/>
  <c r="H38" i="43"/>
  <c r="F44" i="43"/>
  <c r="F81" i="43" s="1"/>
  <c r="C81" i="43"/>
  <c r="C80" i="43"/>
  <c r="E75" i="43"/>
  <c r="G41" i="43"/>
  <c r="C21" i="43"/>
  <c r="I66" i="43"/>
  <c r="C76" i="43"/>
  <c r="G53" i="43"/>
  <c r="H50" i="43"/>
  <c r="G56" i="43"/>
  <c r="G82" i="43" s="1"/>
  <c r="I38" i="43"/>
  <c r="H44" i="43"/>
  <c r="H41" i="43"/>
  <c r="I26" i="43"/>
  <c r="D69" i="43"/>
  <c r="F82" i="43"/>
  <c r="D45" i="43"/>
  <c r="D75" i="43"/>
  <c r="C84" i="43"/>
  <c r="H64" i="43"/>
  <c r="H62" i="43" s="1"/>
  <c r="D79" i="43"/>
  <c r="D21" i="43"/>
  <c r="F57" i="43"/>
  <c r="D80" i="43"/>
  <c r="D33" i="43"/>
  <c r="G81" i="43"/>
  <c r="H16" i="43"/>
  <c r="H14" i="43" s="1"/>
  <c r="G25" i="43" l="1"/>
  <c r="F29" i="43"/>
  <c r="F32" i="43"/>
  <c r="G13" i="43"/>
  <c r="F20" i="43"/>
  <c r="F17" i="43"/>
  <c r="E69" i="43"/>
  <c r="E76" i="43" s="1"/>
  <c r="E83" i="43"/>
  <c r="E84" i="43" s="1"/>
  <c r="E86" i="43" s="1"/>
  <c r="G61" i="43"/>
  <c r="F68" i="43"/>
  <c r="F65" i="43"/>
  <c r="F45" i="43"/>
  <c r="C89" i="43"/>
  <c r="I50" i="43"/>
  <c r="H53" i="43"/>
  <c r="H56" i="43"/>
  <c r="H82" i="43" s="1"/>
  <c r="I41" i="43"/>
  <c r="I44" i="43"/>
  <c r="I81" i="43" s="1"/>
  <c r="D76" i="43"/>
  <c r="D84" i="43"/>
  <c r="I16" i="43"/>
  <c r="I14" i="43" s="1"/>
  <c r="G45" i="43"/>
  <c r="I64" i="43"/>
  <c r="I62" i="43" s="1"/>
  <c r="H81" i="43"/>
  <c r="G57" i="43"/>
  <c r="F83" i="43" l="1"/>
  <c r="F69" i="43"/>
  <c r="H61" i="43"/>
  <c r="G68" i="43"/>
  <c r="G65" i="43"/>
  <c r="F79" i="43"/>
  <c r="F21" i="43"/>
  <c r="F76" i="43" s="1"/>
  <c r="H25" i="43"/>
  <c r="G29" i="43"/>
  <c r="G32" i="43"/>
  <c r="F75" i="43"/>
  <c r="H13" i="43"/>
  <c r="G20" i="43"/>
  <c r="G17" i="43"/>
  <c r="F80" i="43"/>
  <c r="F33" i="43"/>
  <c r="E87" i="43"/>
  <c r="D86" i="43"/>
  <c r="D89" i="43"/>
  <c r="I56" i="43"/>
  <c r="I82" i="43" s="1"/>
  <c r="I53" i="43"/>
  <c r="I45" i="43"/>
  <c r="H57" i="43"/>
  <c r="H45" i="43"/>
  <c r="I61" i="43" l="1"/>
  <c r="H65" i="43"/>
  <c r="H68" i="43"/>
  <c r="G80" i="43"/>
  <c r="G33" i="43"/>
  <c r="F84" i="43"/>
  <c r="F86" i="43" s="1"/>
  <c r="F87" i="43" s="1"/>
  <c r="F89" i="43" s="1"/>
  <c r="G75" i="43"/>
  <c r="G21" i="43"/>
  <c r="G79" i="43"/>
  <c r="G84" i="43" s="1"/>
  <c r="I13" i="43"/>
  <c r="H20" i="43"/>
  <c r="H17" i="43"/>
  <c r="I25" i="43"/>
  <c r="H29" i="43"/>
  <c r="H32" i="43"/>
  <c r="G83" i="43"/>
  <c r="G69" i="43"/>
  <c r="E89" i="43"/>
  <c r="G86" i="43"/>
  <c r="I57" i="43"/>
  <c r="I17" i="43" l="1"/>
  <c r="I20" i="43"/>
  <c r="G87" i="43"/>
  <c r="G89" i="43" s="1"/>
  <c r="I29" i="43"/>
  <c r="I32" i="43"/>
  <c r="I68" i="43"/>
  <c r="I65" i="43"/>
  <c r="G76" i="43"/>
  <c r="H80" i="43"/>
  <c r="H33" i="43"/>
  <c r="H79" i="43"/>
  <c r="H84" i="43" s="1"/>
  <c r="H86" i="43" s="1"/>
  <c r="H87" i="43" s="1"/>
  <c r="H89" i="43" s="1"/>
  <c r="H21" i="43"/>
  <c r="H75" i="43"/>
  <c r="H83" i="43"/>
  <c r="H69" i="43"/>
  <c r="I83" i="43" l="1"/>
  <c r="I69" i="43"/>
  <c r="I79" i="43"/>
  <c r="I84" i="43" s="1"/>
  <c r="I86" i="43" s="1"/>
  <c r="I87" i="43" s="1"/>
  <c r="I89" i="43" s="1"/>
  <c r="I75" i="43"/>
  <c r="I21" i="43"/>
  <c r="I80" i="43"/>
  <c r="I33" i="43"/>
  <c r="H76" i="43"/>
  <c r="I76" i="43" l="1"/>
</calcChain>
</file>

<file path=xl/sharedStrings.xml><?xml version="1.0" encoding="utf-8"?>
<sst xmlns="http://schemas.openxmlformats.org/spreadsheetml/2006/main" count="281" uniqueCount="130">
  <si>
    <t>Chiffre d'affaires prévisionnels/an</t>
  </si>
  <si>
    <t>Chiffre d'affaires total prévisionnels/an</t>
  </si>
  <si>
    <t xml:space="preserve">Chiffre d'affaires total HT </t>
  </si>
  <si>
    <t>Nous obtenons donc le détail du chiffre d'affaires suivant</t>
  </si>
  <si>
    <t>Nombre de points de ventes moyen</t>
  </si>
  <si>
    <t>CA moyen HT par point de ventes</t>
  </si>
  <si>
    <t>Nombre de VRP</t>
  </si>
  <si>
    <t>CA/VRP</t>
  </si>
  <si>
    <t>hypothèse: de 6 VRP (dont E. Cardosi)</t>
  </si>
  <si>
    <t>Objectif: 300 points de vente à terme</t>
  </si>
  <si>
    <t xml:space="preserve">CHIFFRE D'AFFAIRES TOTAL PRÉVISIONNELS </t>
  </si>
  <si>
    <t>Production de l'exercice</t>
  </si>
  <si>
    <t>Prix de vente distributeur unitaire moyen HT</t>
  </si>
  <si>
    <t>Quantités vendues</t>
  </si>
  <si>
    <t>Croissance des quantités vendues</t>
  </si>
  <si>
    <t>Chiffre d'affaires HT BONNETS</t>
  </si>
  <si>
    <t>Chiffre d'affaires HT BALLERINES</t>
  </si>
  <si>
    <t>Chiffre d'affaires HT SERVIETTES</t>
  </si>
  <si>
    <t>VENTES MAILLOTS FEMMES</t>
  </si>
  <si>
    <t>Hypothèse: suivi des reassorts</t>
  </si>
  <si>
    <t>Croissance des quantités vendues par magasin</t>
  </si>
  <si>
    <t>VENTES MAILLOTS HOMMES</t>
  </si>
  <si>
    <t>VENTES BONNETS DE BAINS</t>
  </si>
  <si>
    <t>Chiffre d'affaires HT MAILLOTS FEMMES</t>
  </si>
  <si>
    <t>Chiffre d'affaires HT MAILLOTS HOMMES</t>
  </si>
  <si>
    <t>DESIGNATION</t>
  </si>
  <si>
    <t>FAMILLE</t>
  </si>
  <si>
    <t>CA HT</t>
  </si>
  <si>
    <t>QTE</t>
  </si>
  <si>
    <t>TOTAL BONNETS</t>
  </si>
  <si>
    <t>TOTAL EPONGE</t>
  </si>
  <si>
    <t xml:space="preserve">TOTAL </t>
  </si>
  <si>
    <t>COULEUR</t>
  </si>
  <si>
    <t>TAILLE</t>
  </si>
  <si>
    <t>38</t>
  </si>
  <si>
    <t>40</t>
  </si>
  <si>
    <t>42</t>
  </si>
  <si>
    <t>44</t>
  </si>
  <si>
    <t>36</t>
  </si>
  <si>
    <t>48</t>
  </si>
  <si>
    <t>TOTAL SERVIETTES</t>
  </si>
  <si>
    <t>TOTAL PONCHOS</t>
  </si>
  <si>
    <t>TOTAL DIVERS COMPTA</t>
  </si>
  <si>
    <t>TOTAL VENTES T1 2015</t>
  </si>
  <si>
    <t>7 mois 2014</t>
  </si>
  <si>
    <t>3 mois 2015</t>
  </si>
  <si>
    <t>TOTAL MAILLOTS FEMMES</t>
  </si>
  <si>
    <t>CA UNIT MOYEN</t>
  </si>
  <si>
    <t>TOTAL MAILLOTS HOMMES</t>
  </si>
  <si>
    <t>2015 (3 mois)</t>
  </si>
  <si>
    <t>2014 (7 mois)</t>
  </si>
  <si>
    <t>PRODUCTION STOCKEE chaque année</t>
  </si>
  <si>
    <t>VARIATION DE LA PRODUCTION STOCKEE</t>
  </si>
  <si>
    <t>PU TTC</t>
  </si>
  <si>
    <t>CA TTC</t>
  </si>
  <si>
    <t>Peignoir</t>
  </si>
  <si>
    <t>Tee shirt</t>
  </si>
  <si>
    <t>Survêtement</t>
  </si>
  <si>
    <t>HYPOTHESES VENTES PRODUITS EXISTANTS</t>
  </si>
  <si>
    <t>VENTES PEIGNOIRS</t>
  </si>
  <si>
    <t>HYPOTHESES VENTES NEW PROD</t>
  </si>
  <si>
    <t>ANNEXE 1 : HYPOTHESES SUR LE CHIFFRE D'AFFAIRES PROD EXISTANTS</t>
  </si>
  <si>
    <t>ANNEXE 2 : HYPOTHESES SUR LE CHIFFRE D'AFFAIRES NEW PROD</t>
  </si>
  <si>
    <t>VENTES T-SHIRTS</t>
  </si>
  <si>
    <t>VENTES SURVETEMENTS</t>
  </si>
  <si>
    <t>VENTES SACS DE SPORT</t>
  </si>
  <si>
    <t>Chiffre d'affaires HT PEIGNOIRS</t>
  </si>
  <si>
    <t>Chiffre d'affaires HT T-SHIRTS</t>
  </si>
  <si>
    <t>Chiffre d'affaires HT SURVETEMENTS</t>
  </si>
  <si>
    <t>Chiffre d'affaires HT SACS DE SPORT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</si>
  <si>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</si>
  <si>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</si>
  <si>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</si>
  <si>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</si>
  <si>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</si>
  <si>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</si>
  <si>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</si>
  <si>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</si>
  <si>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</si>
  <si>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</si>
  <si>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</si>
  <si>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</si>
  <si>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</si>
  <si>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</si>
  <si>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</si>
  <si>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</si>
  <si>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</si>
  <si>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</si>
  <si>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</si>
  <si>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</si>
  <si>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</si>
  <si>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</si>
  <si>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</si>
  <si>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</si>
  <si>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TOTAL 25</t>
  </si>
  <si>
    <t>26</t>
  </si>
  <si>
    <t>27</t>
  </si>
  <si>
    <t>28</t>
  </si>
  <si>
    <t>29</t>
  </si>
  <si>
    <t>TOTAL 30</t>
  </si>
  <si>
    <t>31</t>
  </si>
  <si>
    <t>32</t>
  </si>
  <si>
    <t>33</t>
  </si>
  <si>
    <t>34</t>
  </si>
  <si>
    <t>35</t>
  </si>
  <si>
    <t>37</t>
  </si>
  <si>
    <t>TOTAL 32</t>
  </si>
  <si>
    <t>39</t>
  </si>
  <si>
    <t>41</t>
  </si>
  <si>
    <t>TOTAL 34</t>
  </si>
  <si>
    <t>TOTAL 37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</si>
  <si>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</si>
  <si>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</si>
  <si>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</si>
  <si>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</si>
  <si>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</si>
  <si>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</si>
  <si>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</si>
  <si>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</si>
  <si>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</si>
  <si>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</si>
  <si>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</si>
  <si>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</si>
  <si>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</si>
  <si>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</si>
  <si>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VENTES BALLERINES</t>
  </si>
  <si>
    <t>VENTES LIGNE EPONGE</t>
  </si>
  <si>
    <t>sac piscine femme</t>
  </si>
  <si>
    <t>TOTAL 3</t>
  </si>
  <si>
    <t xml:space="preserve">BALLERINE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</si>
</sst>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€&quot;_-;\-* #,##0.00\ &quot;€&quot;_-;_-* &quot;-&quot;??\ &quot;€&quot;_-;_-@_-"/>
    <numFmt numFmtId="164" formatCode="#,##0.00\ &quot;€&quot;"/>
    <numFmt numFmtId="165" formatCode="_(* #,##0_);_(* \(#,##0\);_(* &quot;-&quot;_);_(@_)"/>
    <numFmt numFmtId="166" formatCode="_-* #,##0.00\ [$€-1]_-;\-* #,##0.00\ [$€-1]_-;_-* &quot;-&quot;??\ [$€-1]_-"/>
    <numFmt numFmtId="167" formatCode="_(* #,##0.00_);_(* \(#,##0.00\);_(* &quot;-&quot;??_);_(@_)"/>
    <numFmt numFmtId="168" formatCode="_-* #,##0.00\ _F_-;\-* #,##0.00\ _F_-;_-* &quot;-&quot;??\ _F_-;_-@_-"/>
    <numFmt numFmtId="169" formatCode="_(&quot;€&quot;* #,##0.00_);_(&quot;€&quot;* \(#,##0.00\);_(&quot;€&quot;* &quot;-&quot;??_);_(@_)"/>
    <numFmt numFmtId="170" formatCode="_-* #,##0.00\ [$€-40C]_-;\-* #,##0.00\ [$€-40C]_-;_-* &quot;-&quot;??\ [$€-40C]_-;_-@_-"/>
    <numFmt numFmtId="171" formatCode="_ * #,##0.00_)\ &quot;€&quot;_ ;_ * \(#,##0.00\)\ &quot;€&quot;_ ;_ * &quot;-&quot;??_)\ &quot;€&quot;_ ;_ @_ "/>
  </numFmts>
  <fonts count="2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3" tint="0.3999755851924192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sz val="8"/>
      <color theme="1"/>
      <name val="Century Gothic"/>
      <family val="2"/>
    </font>
    <font>
      <u/>
      <sz val="8"/>
      <color theme="10"/>
      <name val="Century Gothic"/>
      <family val="2"/>
    </font>
    <font>
      <u/>
      <sz val="10"/>
      <color indexed="12"/>
      <name val="Verdana"/>
      <family val="2"/>
    </font>
    <font>
      <sz val="10"/>
      <name val="Verdana"/>
      <family val="2"/>
    </font>
    <font>
      <sz val="8"/>
      <color theme="1"/>
      <name val="Arial"/>
      <family val="2"/>
    </font>
    <font>
      <sz val="8"/>
      <color theme="1"/>
      <name val="Verdan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sz val="10"/>
      <color rgb="FFFF505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name val="Arial"/>
      <family val="2"/>
    </font>
    <font>
      <b/>
      <i/>
      <sz val="9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color theme="1"/>
      <name val="Calibri"/>
      <scheme val="minor"/>
    </font>
    <font>
      <b/>
      <i/>
      <sz val="10"/>
      <color theme="1"/>
      <name val="Calibri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36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hair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0"/>
      </bottom>
      <diagonal/>
    </border>
    <border>
      <left/>
      <right/>
      <top style="thin">
        <color theme="4" tint="-0.499984740745262"/>
      </top>
      <bottom style="thin">
        <color theme="0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hair">
        <color theme="4" tint="-0.499984740745262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4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5">
    <xf numFmtId="0" fontId="0" fillId="0" borderId="0"/>
    <xf numFmtId="9" fontId="2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67" fontId="1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7" fillId="0" borderId="0"/>
    <xf numFmtId="0" fontId="11" fillId="0" borderId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25" fillId="0" borderId="0"/>
    <xf numFmtId="171" fontId="25" fillId="0" borderId="0" applyFont="0" applyFill="0" applyBorder="0" applyAlignment="0" applyProtection="0"/>
  </cellStyleXfs>
  <cellXfs count="140">
    <xf numFmtId="0" fontId="0" fillId="0" borderId="0" xfId="0"/>
    <xf numFmtId="164" fontId="4" fillId="0" borderId="0" xfId="0" applyNumberFormat="1" applyFont="1" applyBorder="1"/>
    <xf numFmtId="0" fontId="13" fillId="0" borderId="0" xfId="0" applyFont="1"/>
    <xf numFmtId="0" fontId="5" fillId="0" borderId="7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2" xfId="0" applyFont="1" applyBorder="1"/>
    <xf numFmtId="164" fontId="5" fillId="0" borderId="0" xfId="0" applyNumberFormat="1" applyFont="1" applyBorder="1"/>
    <xf numFmtId="0" fontId="5" fillId="0" borderId="3" xfId="0" applyFont="1" applyBorder="1"/>
    <xf numFmtId="0" fontId="5" fillId="0" borderId="5" xfId="0" applyFont="1" applyBorder="1"/>
    <xf numFmtId="164" fontId="5" fillId="0" borderId="5" xfId="0" applyNumberFormat="1" applyFont="1" applyBorder="1"/>
    <xf numFmtId="165" fontId="13" fillId="3" borderId="12" xfId="3" applyNumberFormat="1" applyFont="1" applyFill="1" applyBorder="1" applyAlignment="1" applyProtection="1">
      <alignment horizontal="center" vertical="center"/>
      <protection hidden="1"/>
    </xf>
    <xf numFmtId="0" fontId="17" fillId="0" borderId="0" xfId="2" applyFont="1" applyFill="1" applyBorder="1" applyAlignment="1" applyProtection="1">
      <alignment vertical="center"/>
      <protection hidden="1"/>
    </xf>
    <xf numFmtId="0" fontId="18" fillId="2" borderId="15" xfId="4" applyFont="1" applyFill="1" applyBorder="1" applyAlignment="1" applyProtection="1">
      <alignment horizontal="left" vertical="center" indent="1"/>
      <protection hidden="1"/>
    </xf>
    <xf numFmtId="0" fontId="18" fillId="2" borderId="16" xfId="4" applyFont="1" applyFill="1" applyBorder="1" applyAlignment="1" applyProtection="1">
      <alignment horizontal="left" vertical="center" indent="1"/>
      <protection hidden="1"/>
    </xf>
    <xf numFmtId="165" fontId="13" fillId="0" borderId="13" xfId="4" applyNumberFormat="1" applyFont="1" applyFill="1" applyBorder="1" applyAlignment="1" applyProtection="1">
      <alignment vertical="center"/>
      <protection hidden="1"/>
    </xf>
    <xf numFmtId="165" fontId="13" fillId="0" borderId="17" xfId="4" applyNumberFormat="1" applyFont="1" applyFill="1" applyBorder="1" applyAlignment="1" applyProtection="1">
      <alignment vertical="center"/>
      <protection hidden="1"/>
    </xf>
    <xf numFmtId="0" fontId="18" fillId="2" borderId="18" xfId="4" applyFont="1" applyFill="1" applyBorder="1" applyAlignment="1" applyProtection="1">
      <alignment horizontal="left" vertical="center" indent="1"/>
      <protection hidden="1"/>
    </xf>
    <xf numFmtId="0" fontId="18" fillId="2" borderId="19" xfId="4" applyFont="1" applyFill="1" applyBorder="1" applyAlignment="1" applyProtection="1">
      <alignment horizontal="left" vertical="center" indent="1"/>
      <protection hidden="1"/>
    </xf>
    <xf numFmtId="165" fontId="13" fillId="0" borderId="14" xfId="4" applyNumberFormat="1" applyFont="1" applyFill="1" applyBorder="1" applyAlignment="1" applyProtection="1">
      <alignment vertical="center"/>
      <protection hidden="1"/>
    </xf>
    <xf numFmtId="0" fontId="13" fillId="0" borderId="0" xfId="0" applyFont="1" applyBorder="1"/>
    <xf numFmtId="0" fontId="13" fillId="0" borderId="6" xfId="0" applyFont="1" applyBorder="1"/>
    <xf numFmtId="0" fontId="13" fillId="0" borderId="8" xfId="0" applyFont="1" applyBorder="1"/>
    <xf numFmtId="0" fontId="13" fillId="0" borderId="2" xfId="0" applyFont="1" applyBorder="1"/>
    <xf numFmtId="0" fontId="13" fillId="0" borderId="5" xfId="0" applyFont="1" applyBorder="1"/>
    <xf numFmtId="0" fontId="13" fillId="0" borderId="4" xfId="0" applyFont="1" applyBorder="1"/>
    <xf numFmtId="0" fontId="4" fillId="0" borderId="2" xfId="1" applyNumberFormat="1" applyFont="1" applyBorder="1"/>
    <xf numFmtId="0" fontId="5" fillId="8" borderId="0" xfId="0" applyFont="1" applyFill="1" applyBorder="1"/>
    <xf numFmtId="170" fontId="4" fillId="0" borderId="2" xfId="1" applyNumberFormat="1" applyFont="1" applyBorder="1"/>
    <xf numFmtId="0" fontId="15" fillId="0" borderId="1" xfId="0" applyFont="1" applyBorder="1"/>
    <xf numFmtId="164" fontId="15" fillId="0" borderId="0" xfId="0" applyNumberFormat="1" applyFont="1" applyBorder="1"/>
    <xf numFmtId="164" fontId="15" fillId="0" borderId="2" xfId="0" applyNumberFormat="1" applyFont="1" applyBorder="1"/>
    <xf numFmtId="0" fontId="16" fillId="0" borderId="0" xfId="2" applyFont="1" applyFill="1" applyBorder="1" applyAlignment="1" applyProtection="1">
      <alignment horizontal="center" vertical="center"/>
      <protection hidden="1"/>
    </xf>
    <xf numFmtId="0" fontId="21" fillId="0" borderId="1" xfId="0" applyFont="1" applyBorder="1"/>
    <xf numFmtId="164" fontId="21" fillId="0" borderId="0" xfId="0" applyNumberFormat="1" applyFont="1" applyBorder="1"/>
    <xf numFmtId="164" fontId="21" fillId="0" borderId="2" xfId="0" applyNumberFormat="1" applyFont="1" applyBorder="1"/>
    <xf numFmtId="0" fontId="15" fillId="0" borderId="9" xfId="0" applyFont="1" applyBorder="1"/>
    <xf numFmtId="164" fontId="15" fillId="0" borderId="11" xfId="0" applyNumberFormat="1" applyFont="1" applyBorder="1"/>
    <xf numFmtId="164" fontId="15" fillId="0" borderId="10" xfId="0" applyNumberFormat="1" applyFont="1" applyBorder="1"/>
    <xf numFmtId="0" fontId="13" fillId="0" borderId="11" xfId="0" applyFont="1" applyBorder="1"/>
    <xf numFmtId="0" fontId="13" fillId="0" borderId="10" xfId="0" applyFont="1" applyBorder="1"/>
    <xf numFmtId="0" fontId="22" fillId="0" borderId="3" xfId="0" applyFont="1" applyBorder="1"/>
    <xf numFmtId="0" fontId="22" fillId="0" borderId="5" xfId="0" applyFont="1" applyBorder="1"/>
    <xf numFmtId="0" fontId="4" fillId="0" borderId="0" xfId="1" applyNumberFormat="1" applyFont="1" applyBorder="1"/>
    <xf numFmtId="170" fontId="4" fillId="0" borderId="0" xfId="1" applyNumberFormat="1" applyFont="1" applyBorder="1"/>
    <xf numFmtId="164" fontId="15" fillId="0" borderId="1" xfId="0" applyNumberFormat="1" applyFont="1" applyBorder="1"/>
    <xf numFmtId="164" fontId="21" fillId="0" borderId="1" xfId="0" applyNumberFormat="1" applyFont="1" applyBorder="1"/>
    <xf numFmtId="9" fontId="5" fillId="6" borderId="0" xfId="1" applyFont="1" applyFill="1" applyBorder="1"/>
    <xf numFmtId="9" fontId="5" fillId="6" borderId="2" xfId="1" applyFont="1" applyFill="1" applyBorder="1"/>
    <xf numFmtId="164" fontId="5" fillId="0" borderId="4" xfId="0" applyNumberFormat="1" applyFont="1" applyBorder="1"/>
    <xf numFmtId="164" fontId="22" fillId="0" borderId="10" xfId="0" applyNumberFormat="1" applyFont="1" applyBorder="1"/>
    <xf numFmtId="0" fontId="18" fillId="2" borderId="0" xfId="4" applyFont="1" applyFill="1" applyBorder="1" applyAlignment="1" applyProtection="1">
      <alignment horizontal="left" vertical="center" indent="1"/>
      <protection hidden="1"/>
    </xf>
    <xf numFmtId="170" fontId="5" fillId="0" borderId="2" xfId="0" applyNumberFormat="1" applyFont="1" applyFill="1" applyBorder="1"/>
    <xf numFmtId="170" fontId="5" fillId="0" borderId="1" xfId="0" applyNumberFormat="1" applyFont="1" applyFill="1" applyBorder="1"/>
    <xf numFmtId="0" fontId="4" fillId="0" borderId="2" xfId="1" applyNumberFormat="1" applyFont="1" applyFill="1" applyBorder="1"/>
    <xf numFmtId="170" fontId="13" fillId="0" borderId="23" xfId="4" applyNumberFormat="1" applyFont="1" applyFill="1" applyBorder="1" applyAlignment="1" applyProtection="1">
      <alignment vertical="center"/>
      <protection hidden="1"/>
    </xf>
    <xf numFmtId="170" fontId="13" fillId="0" borderId="24" xfId="4" applyNumberFormat="1" applyFont="1" applyFill="1" applyBorder="1" applyAlignment="1" applyProtection="1">
      <alignment vertical="center"/>
      <protection hidden="1"/>
    </xf>
    <xf numFmtId="170" fontId="13" fillId="0" borderId="0" xfId="0" applyNumberFormat="1" applyFont="1"/>
    <xf numFmtId="0" fontId="14" fillId="0" borderId="0" xfId="2" applyFont="1" applyFill="1" applyBorder="1" applyAlignment="1" applyProtection="1">
      <alignment horizontal="center" vertical="center"/>
      <protection hidden="1"/>
    </xf>
    <xf numFmtId="49" fontId="0" fillId="0" borderId="27" xfId="0" applyNumberFormat="1" applyBorder="1"/>
    <xf numFmtId="49" fontId="0" fillId="0" borderId="20" xfId="0" applyNumberFormat="1" applyBorder="1"/>
    <xf numFmtId="44" fontId="0" fillId="0" borderId="20" xfId="29" applyFont="1" applyBorder="1"/>
    <xf numFmtId="0" fontId="0" fillId="0" borderId="20" xfId="0" applyBorder="1"/>
    <xf numFmtId="0" fontId="0" fillId="0" borderId="27" xfId="0" applyBorder="1"/>
    <xf numFmtId="0" fontId="23" fillId="10" borderId="26" xfId="0" applyFont="1" applyFill="1" applyBorder="1"/>
    <xf numFmtId="0" fontId="23" fillId="10" borderId="21" xfId="0" applyFont="1" applyFill="1" applyBorder="1"/>
    <xf numFmtId="44" fontId="23" fillId="10" borderId="21" xfId="29" applyFont="1" applyFill="1" applyBorder="1"/>
    <xf numFmtId="49" fontId="23" fillId="4" borderId="26" xfId="0" applyNumberFormat="1" applyFont="1" applyFill="1" applyBorder="1"/>
    <xf numFmtId="49" fontId="23" fillId="4" borderId="21" xfId="0" applyNumberFormat="1" applyFont="1" applyFill="1" applyBorder="1"/>
    <xf numFmtId="0" fontId="23" fillId="4" borderId="21" xfId="0" applyFont="1" applyFill="1" applyBorder="1"/>
    <xf numFmtId="44" fontId="23" fillId="4" borderId="21" xfId="29" applyFont="1" applyFill="1" applyBorder="1"/>
    <xf numFmtId="49" fontId="24" fillId="9" borderId="26" xfId="0" applyNumberFormat="1" applyFont="1" applyFill="1" applyBorder="1"/>
    <xf numFmtId="49" fontId="24" fillId="9" borderId="21" xfId="0" applyNumberFormat="1" applyFont="1" applyFill="1" applyBorder="1"/>
    <xf numFmtId="44" fontId="24" fillId="9" borderId="21" xfId="29" applyFont="1" applyFill="1" applyBorder="1"/>
    <xf numFmtId="0" fontId="24" fillId="9" borderId="21" xfId="0" applyFont="1" applyFill="1" applyBorder="1"/>
    <xf numFmtId="44" fontId="0" fillId="0" borderId="0" xfId="29" applyFont="1"/>
    <xf numFmtId="49" fontId="23" fillId="10" borderId="22" xfId="0" applyNumberFormat="1" applyFont="1" applyFill="1" applyBorder="1"/>
    <xf numFmtId="49" fontId="23" fillId="10" borderId="25" xfId="0" applyNumberFormat="1" applyFont="1" applyFill="1" applyBorder="1"/>
    <xf numFmtId="0" fontId="23" fillId="10" borderId="25" xfId="0" applyFont="1" applyFill="1" applyBorder="1"/>
    <xf numFmtId="44" fontId="23" fillId="10" borderId="25" xfId="29" applyFont="1" applyFill="1" applyBorder="1"/>
    <xf numFmtId="170" fontId="23" fillId="4" borderId="21" xfId="0" applyNumberFormat="1" applyFont="1" applyFill="1" applyBorder="1"/>
    <xf numFmtId="170" fontId="23" fillId="10" borderId="21" xfId="0" applyNumberFormat="1" applyFont="1" applyFill="1" applyBorder="1"/>
    <xf numFmtId="9" fontId="0" fillId="0" borderId="0" xfId="1" applyFont="1"/>
    <xf numFmtId="0" fontId="5" fillId="0" borderId="6" xfId="0" applyFont="1" applyBorder="1"/>
    <xf numFmtId="10" fontId="5" fillId="0" borderId="0" xfId="1" applyNumberFormat="1" applyFont="1" applyBorder="1"/>
    <xf numFmtId="170" fontId="5" fillId="0" borderId="0" xfId="0" applyNumberFormat="1" applyFont="1" applyFill="1" applyBorder="1"/>
    <xf numFmtId="49" fontId="0" fillId="0" borderId="27" xfId="0" applyNumberFormat="1" applyFill="1" applyBorder="1"/>
    <xf numFmtId="49" fontId="0" fillId="0" borderId="20" xfId="0" applyNumberFormat="1" applyFill="1" applyBorder="1"/>
    <xf numFmtId="44" fontId="0" fillId="0" borderId="20" xfId="29" applyFont="1" applyFill="1" applyBorder="1"/>
    <xf numFmtId="0" fontId="0" fillId="0" borderId="20" xfId="0" applyFill="1" applyBorder="1"/>
    <xf numFmtId="0" fontId="4" fillId="0" borderId="0" xfId="1" applyNumberFormat="1" applyFont="1" applyFill="1" applyBorder="1"/>
    <xf numFmtId="0" fontId="23" fillId="4" borderId="21" xfId="29" applyNumberFormat="1" applyFont="1" applyFill="1" applyBorder="1"/>
    <xf numFmtId="1" fontId="4" fillId="0" borderId="1" xfId="1" applyNumberFormat="1" applyFont="1" applyFill="1" applyBorder="1"/>
    <xf numFmtId="1" fontId="4" fillId="0" borderId="0" xfId="1" applyNumberFormat="1" applyFont="1" applyFill="1" applyBorder="1"/>
    <xf numFmtId="10" fontId="5" fillId="6" borderId="1" xfId="1" applyNumberFormat="1" applyFont="1" applyFill="1" applyBorder="1"/>
    <xf numFmtId="44" fontId="0" fillId="0" borderId="0" xfId="0" applyNumberFormat="1"/>
    <xf numFmtId="10" fontId="5" fillId="0" borderId="0" xfId="0" applyNumberFormat="1" applyFont="1" applyFill="1" applyBorder="1"/>
    <xf numFmtId="0" fontId="5" fillId="0" borderId="0" xfId="0" applyFont="1" applyFill="1" applyBorder="1"/>
    <xf numFmtId="164" fontId="15" fillId="0" borderId="0" xfId="0" applyNumberFormat="1" applyFont="1" applyFill="1" applyBorder="1"/>
    <xf numFmtId="0" fontId="13" fillId="0" borderId="0" xfId="0" applyFont="1" applyFill="1" applyBorder="1"/>
    <xf numFmtId="0" fontId="13" fillId="0" borderId="6" xfId="0" applyFont="1" applyFill="1" applyBorder="1"/>
    <xf numFmtId="164" fontId="21" fillId="0" borderId="0" xfId="0" applyNumberFormat="1" applyFont="1" applyFill="1" applyBorder="1"/>
    <xf numFmtId="0" fontId="13" fillId="0" borderId="5" xfId="0" applyFont="1" applyFill="1" applyBorder="1"/>
    <xf numFmtId="10" fontId="13" fillId="0" borderId="0" xfId="0" applyNumberFormat="1" applyFont="1"/>
    <xf numFmtId="165" fontId="13" fillId="0" borderId="0" xfId="0" applyNumberFormat="1" applyFont="1"/>
    <xf numFmtId="0" fontId="26" fillId="0" borderId="28" xfId="33" applyFont="1" applyBorder="1"/>
    <xf numFmtId="0" fontId="26" fillId="0" borderId="29" xfId="33" applyFont="1" applyBorder="1"/>
    <xf numFmtId="170" fontId="26" fillId="0" borderId="29" xfId="33" applyNumberFormat="1" applyFont="1" applyBorder="1"/>
    <xf numFmtId="0" fontId="25" fillId="0" borderId="0" xfId="33"/>
    <xf numFmtId="0" fontId="26" fillId="0" borderId="26" xfId="33" applyFont="1" applyBorder="1"/>
    <xf numFmtId="0" fontId="26" fillId="0" borderId="21" xfId="33" applyFont="1" applyBorder="1"/>
    <xf numFmtId="170" fontId="26" fillId="0" borderId="21" xfId="33" applyNumberFormat="1" applyFont="1" applyBorder="1"/>
    <xf numFmtId="0" fontId="25" fillId="11" borderId="30" xfId="33" applyFill="1" applyBorder="1"/>
    <xf numFmtId="0" fontId="25" fillId="11" borderId="31" xfId="33" applyFill="1" applyBorder="1"/>
    <xf numFmtId="0" fontId="25" fillId="11" borderId="20" xfId="33" applyFill="1" applyBorder="1"/>
    <xf numFmtId="170" fontId="25" fillId="11" borderId="20" xfId="33" applyNumberFormat="1" applyFill="1" applyBorder="1"/>
    <xf numFmtId="0" fontId="25" fillId="0" borderId="26" xfId="33" applyBorder="1"/>
    <xf numFmtId="0" fontId="25" fillId="0" borderId="21" xfId="33" applyBorder="1"/>
    <xf numFmtId="170" fontId="25" fillId="0" borderId="21" xfId="33" applyNumberFormat="1" applyBorder="1"/>
    <xf numFmtId="170" fontId="25" fillId="0" borderId="0" xfId="33" applyNumberFormat="1"/>
    <xf numFmtId="0" fontId="25" fillId="11" borderId="32" xfId="33" applyFill="1" applyBorder="1"/>
    <xf numFmtId="0" fontId="25" fillId="11" borderId="33" xfId="33" applyFill="1" applyBorder="1"/>
    <xf numFmtId="170" fontId="25" fillId="11" borderId="33" xfId="33" applyNumberFormat="1" applyFill="1" applyBorder="1"/>
    <xf numFmtId="0" fontId="25" fillId="11" borderId="34" xfId="33" applyFill="1" applyBorder="1"/>
    <xf numFmtId="1" fontId="4" fillId="0" borderId="2" xfId="1" applyNumberFormat="1" applyFont="1" applyFill="1" applyBorder="1"/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19" fillId="5" borderId="7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center"/>
    </xf>
    <xf numFmtId="0" fontId="15" fillId="7" borderId="6" xfId="0" applyFont="1" applyFill="1" applyBorder="1" applyAlignment="1">
      <alignment horizontal="center"/>
    </xf>
    <xf numFmtId="0" fontId="15" fillId="7" borderId="8" xfId="0" applyFont="1" applyFill="1" applyBorder="1" applyAlignment="1">
      <alignment horizontal="center"/>
    </xf>
  </cellXfs>
  <cellStyles count="35">
    <cellStyle name="Euro" xfId="5"/>
    <cellStyle name="Euro 2" xfId="6"/>
    <cellStyle name="Lien hypertexte" xfId="3" builtinId="8"/>
    <cellStyle name="Lien hypertexte 2" xfId="7"/>
    <cellStyle name="Milliers 2" xfId="8"/>
    <cellStyle name="Milliers 2 2" xfId="9"/>
    <cellStyle name="Milliers 2 3" xfId="10"/>
    <cellStyle name="Milliers 2 4" xfId="11"/>
    <cellStyle name="Milliers 2 5" xfId="12"/>
    <cellStyle name="Milliers 3" xfId="13"/>
    <cellStyle name="Monétaire" xfId="29" builtinId="4"/>
    <cellStyle name="Monétaire 2" xfId="14"/>
    <cellStyle name="Monétaire 3" xfId="15"/>
    <cellStyle name="Monétaire 4" xfId="34"/>
    <cellStyle name="Normal" xfId="0" builtinId="0"/>
    <cellStyle name="Normal 10" xfId="33"/>
    <cellStyle name="Normal 2" xfId="2"/>
    <cellStyle name="Normal 2 2" xfId="30"/>
    <cellStyle name="Normal 3" xfId="16"/>
    <cellStyle name="Normal 3 2" xfId="17"/>
    <cellStyle name="Normal 3 3" xfId="18"/>
    <cellStyle name="Normal 3 4" xfId="19"/>
    <cellStyle name="Normal 3 5" xfId="20"/>
    <cellStyle name="Normal 3 6" xfId="21"/>
    <cellStyle name="Normal 4" xfId="22"/>
    <cellStyle name="Normal 5" xfId="23"/>
    <cellStyle name="Normal 6" xfId="24"/>
    <cellStyle name="Normal 7" xfId="25"/>
    <cellStyle name="Normal 8" xfId="26"/>
    <cellStyle name="Normal 9" xfId="31"/>
    <cellStyle name="Normal_Projet (2)" xfId="4"/>
    <cellStyle name="Pourcentage" xfId="1" builtinId="5"/>
    <cellStyle name="Pourcentage 2" xfId="27"/>
    <cellStyle name="Pourcentage 3" xfId="28"/>
    <cellStyle name="Pourcentage 4" xfId="3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Scroll" dx="16" fmlaLink="$C$16" horiz="1" max="500" page="10" val="15"/>
</file>

<file path=xl/ctrlProps/ctrlProp10.xml><?xml version="1.0" encoding="utf-8"?>
<formControlPr xmlns="http://schemas.microsoft.com/office/spreadsheetml/2009/9/main" objectType="Scroll" dx="16" fmlaLink="$C$64" horiz="1" max="500" page="10" val="15"/>
</file>

<file path=xl/ctrlProps/ctrlProp11.xml><?xml version="1.0" encoding="utf-8"?>
<formControlPr xmlns="http://schemas.microsoft.com/office/spreadsheetml/2009/9/main" objectType="Scroll" dx="16" fmlaLink="$C$66" horiz="1" max="250" page="20"/>
</file>

<file path=xl/ctrlProps/ctrlProp12.xml><?xml version="1.0" encoding="utf-8"?>
<formControlPr xmlns="http://schemas.microsoft.com/office/spreadsheetml/2009/9/main" objectType="Scroll" dx="16" fmlaLink="$M$63" horiz="1" max="1000" page="10" val="3"/>
</file>

<file path=xl/ctrlProps/ctrlProp13.xml><?xml version="1.0" encoding="utf-8"?>
<formControlPr xmlns="http://schemas.microsoft.com/office/spreadsheetml/2009/9/main" objectType="Scroll" dx="16" fmlaLink="$C$28" horiz="1" max="500" page="10" val="15"/>
</file>

<file path=xl/ctrlProps/ctrlProp14.xml><?xml version="1.0" encoding="utf-8"?>
<formControlPr xmlns="http://schemas.microsoft.com/office/spreadsheetml/2009/9/main" objectType="Scroll" dx="16" fmlaLink="$C$30" horiz="1" max="250" page="20"/>
</file>

<file path=xl/ctrlProps/ctrlProp15.xml><?xml version="1.0" encoding="utf-8"?>
<formControlPr xmlns="http://schemas.microsoft.com/office/spreadsheetml/2009/9/main" objectType="Scroll" dx="16" fmlaLink="$M$27" horiz="1" max="1000" page="10" val="3"/>
</file>

<file path=xl/ctrlProps/ctrlProp16.xml><?xml version="1.0" encoding="utf-8"?>
<formControlPr xmlns="http://schemas.microsoft.com/office/spreadsheetml/2009/9/main" objectType="Scroll" dx="16" fmlaLink="$C$16" horiz="1" max="500" page="10" val="15"/>
</file>

<file path=xl/ctrlProps/ctrlProp17.xml><?xml version="1.0" encoding="utf-8"?>
<formControlPr xmlns="http://schemas.microsoft.com/office/spreadsheetml/2009/9/main" objectType="Scroll" dx="16" fmlaLink="$C$18" horiz="1" max="250" page="20"/>
</file>

<file path=xl/ctrlProps/ctrlProp18.xml><?xml version="1.0" encoding="utf-8"?>
<formControlPr xmlns="http://schemas.microsoft.com/office/spreadsheetml/2009/9/main" objectType="Scroll" dx="16" fmlaLink="$M$15" horiz="1" max="1000" page="10" val="3"/>
</file>

<file path=xl/ctrlProps/ctrlProp19.xml><?xml version="1.0" encoding="utf-8"?>
<formControlPr xmlns="http://schemas.microsoft.com/office/spreadsheetml/2009/9/main" objectType="Scroll" dx="16" fmlaLink="$C$40" horiz="1" max="500" page="10" val="15"/>
</file>

<file path=xl/ctrlProps/ctrlProp2.xml><?xml version="1.0" encoding="utf-8"?>
<formControlPr xmlns="http://schemas.microsoft.com/office/spreadsheetml/2009/9/main" objectType="Scroll" dx="16" fmlaLink="$C$18" horiz="1" max="250" page="20"/>
</file>

<file path=xl/ctrlProps/ctrlProp20.xml><?xml version="1.0" encoding="utf-8"?>
<formControlPr xmlns="http://schemas.microsoft.com/office/spreadsheetml/2009/9/main" objectType="Scroll" dx="16" fmlaLink="$C$42" horiz="1" max="250" page="20"/>
</file>

<file path=xl/ctrlProps/ctrlProp21.xml><?xml version="1.0" encoding="utf-8"?>
<formControlPr xmlns="http://schemas.microsoft.com/office/spreadsheetml/2009/9/main" objectType="Scroll" dx="16" fmlaLink="$M$39" horiz="1" max="1000" page="10" val="3"/>
</file>

<file path=xl/ctrlProps/ctrlProp22.xml><?xml version="1.0" encoding="utf-8"?>
<formControlPr xmlns="http://schemas.microsoft.com/office/spreadsheetml/2009/9/main" objectType="Scroll" dx="16" fmlaLink="$C$52" horiz="1" max="500" page="10" val="15"/>
</file>

<file path=xl/ctrlProps/ctrlProp23.xml><?xml version="1.0" encoding="utf-8"?>
<formControlPr xmlns="http://schemas.microsoft.com/office/spreadsheetml/2009/9/main" objectType="Scroll" dx="16" fmlaLink="$C$54" horiz="1" max="250" page="20"/>
</file>

<file path=xl/ctrlProps/ctrlProp24.xml><?xml version="1.0" encoding="utf-8"?>
<formControlPr xmlns="http://schemas.microsoft.com/office/spreadsheetml/2009/9/main" objectType="Scroll" dx="16" fmlaLink="$M$51" horiz="1" max="1000" page="10" val="3"/>
</file>

<file path=xl/ctrlProps/ctrlProp25.xml><?xml version="1.0" encoding="utf-8"?>
<formControlPr xmlns="http://schemas.microsoft.com/office/spreadsheetml/2009/9/main" objectType="Scroll" dx="16" fmlaLink="$C$28" horiz="1" max="500" page="10" val="15"/>
</file>

<file path=xl/ctrlProps/ctrlProp26.xml><?xml version="1.0" encoding="utf-8"?>
<formControlPr xmlns="http://schemas.microsoft.com/office/spreadsheetml/2009/9/main" objectType="Scroll" dx="16" fmlaLink="$C$30" horiz="1" max="250" page="20"/>
</file>

<file path=xl/ctrlProps/ctrlProp27.xml><?xml version="1.0" encoding="utf-8"?>
<formControlPr xmlns="http://schemas.microsoft.com/office/spreadsheetml/2009/9/main" objectType="Scroll" dx="16" fmlaLink="$M$27" horiz="1" max="1000" page="10" val="3"/>
</file>

<file path=xl/ctrlProps/ctrlProp3.xml><?xml version="1.0" encoding="utf-8"?>
<formControlPr xmlns="http://schemas.microsoft.com/office/spreadsheetml/2009/9/main" objectType="Scroll" dx="16" fmlaLink="$M$15" horiz="1" max="1000" page="10" val="3"/>
</file>

<file path=xl/ctrlProps/ctrlProp4.xml><?xml version="1.0" encoding="utf-8"?>
<formControlPr xmlns="http://schemas.microsoft.com/office/spreadsheetml/2009/9/main" objectType="Scroll" dx="16" fmlaLink="$C$40" horiz="1" max="500" page="10" val="15"/>
</file>

<file path=xl/ctrlProps/ctrlProp5.xml><?xml version="1.0" encoding="utf-8"?>
<formControlPr xmlns="http://schemas.microsoft.com/office/spreadsheetml/2009/9/main" objectType="Scroll" dx="16" fmlaLink="$C$42" horiz="1" max="250" page="20"/>
</file>

<file path=xl/ctrlProps/ctrlProp6.xml><?xml version="1.0" encoding="utf-8"?>
<formControlPr xmlns="http://schemas.microsoft.com/office/spreadsheetml/2009/9/main" objectType="Scroll" dx="16" fmlaLink="$M$39" horiz="1" max="1000" page="10" val="3"/>
</file>

<file path=xl/ctrlProps/ctrlProp7.xml><?xml version="1.0" encoding="utf-8"?>
<formControlPr xmlns="http://schemas.microsoft.com/office/spreadsheetml/2009/9/main" objectType="Scroll" dx="16" fmlaLink="$C$52" horiz="1" max="500" page="10" val="15"/>
</file>

<file path=xl/ctrlProps/ctrlProp8.xml><?xml version="1.0" encoding="utf-8"?>
<formControlPr xmlns="http://schemas.microsoft.com/office/spreadsheetml/2009/9/main" objectType="Scroll" dx="16" fmlaLink="$C$54" horiz="1" max="250" page="20"/>
</file>

<file path=xl/ctrlProps/ctrlProp9.xml><?xml version="1.0" encoding="utf-8"?>
<formControlPr xmlns="http://schemas.microsoft.com/office/spreadsheetml/2009/9/main" objectType="Scroll" dx="16" fmlaLink="$M$51" horiz="1" max="1000" page="10" val="3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2" name="AutoShape 2849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866775</xdr:colOff>
      <xdr:row>5</xdr:row>
      <xdr:rowOff>0</xdr:rowOff>
    </xdr:from>
    <xdr:to>
      <xdr:col>5</xdr:col>
      <xdr:colOff>869904</xdr:colOff>
      <xdr:row>5</xdr:row>
      <xdr:rowOff>12954</xdr:rowOff>
    </xdr:to>
    <xdr:sp macro="" textlink="">
      <xdr:nvSpPr>
        <xdr:cNvPr id="3" name="AutoShape 2850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4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5" name="AutoShape 2852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6" name="AutoShape 2853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7" name="AutoShape 2854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8" name="AutoShape 2855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866775</xdr:colOff>
      <xdr:row>5</xdr:row>
      <xdr:rowOff>0</xdr:rowOff>
    </xdr:from>
    <xdr:to>
      <xdr:col>5</xdr:col>
      <xdr:colOff>869904</xdr:colOff>
      <xdr:row>5</xdr:row>
      <xdr:rowOff>12954</xdr:rowOff>
    </xdr:to>
    <xdr:sp macro="" textlink="">
      <xdr:nvSpPr>
        <xdr:cNvPr id="9" name="AutoShape 2857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866775</xdr:colOff>
      <xdr:row>5</xdr:row>
      <xdr:rowOff>0</xdr:rowOff>
    </xdr:from>
    <xdr:to>
      <xdr:col>5</xdr:col>
      <xdr:colOff>869904</xdr:colOff>
      <xdr:row>5</xdr:row>
      <xdr:rowOff>12954</xdr:rowOff>
    </xdr:to>
    <xdr:sp macro="" textlink="">
      <xdr:nvSpPr>
        <xdr:cNvPr id="10" name="AutoShape 2858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866775</xdr:colOff>
      <xdr:row>5</xdr:row>
      <xdr:rowOff>0</xdr:rowOff>
    </xdr:from>
    <xdr:to>
      <xdr:col>5</xdr:col>
      <xdr:colOff>869904</xdr:colOff>
      <xdr:row>5</xdr:row>
      <xdr:rowOff>12954</xdr:rowOff>
    </xdr:to>
    <xdr:sp macro="" textlink="">
      <xdr:nvSpPr>
        <xdr:cNvPr id="11" name="AutoShape 2859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866775</xdr:colOff>
      <xdr:row>5</xdr:row>
      <xdr:rowOff>0</xdr:rowOff>
    </xdr:from>
    <xdr:to>
      <xdr:col>5</xdr:col>
      <xdr:colOff>869904</xdr:colOff>
      <xdr:row>5</xdr:row>
      <xdr:rowOff>12954</xdr:rowOff>
    </xdr:to>
    <xdr:sp macro="" textlink="">
      <xdr:nvSpPr>
        <xdr:cNvPr id="12" name="AutoShape 2860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866775</xdr:colOff>
      <xdr:row>5</xdr:row>
      <xdr:rowOff>0</xdr:rowOff>
    </xdr:from>
    <xdr:to>
      <xdr:col>5</xdr:col>
      <xdr:colOff>869904</xdr:colOff>
      <xdr:row>5</xdr:row>
      <xdr:rowOff>12954</xdr:rowOff>
    </xdr:to>
    <xdr:sp macro="" textlink="">
      <xdr:nvSpPr>
        <xdr:cNvPr id="13" name="AutoShape 2861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14" name="AutoShape 2855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866775</xdr:colOff>
      <xdr:row>5</xdr:row>
      <xdr:rowOff>0</xdr:rowOff>
    </xdr:from>
    <xdr:to>
      <xdr:col>5</xdr:col>
      <xdr:colOff>869904</xdr:colOff>
      <xdr:row>5</xdr:row>
      <xdr:rowOff>12954</xdr:rowOff>
    </xdr:to>
    <xdr:sp macro="" textlink="">
      <xdr:nvSpPr>
        <xdr:cNvPr id="15" name="AutoShape 2861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9</xdr:col>
      <xdr:colOff>866775</xdr:colOff>
      <xdr:row>5</xdr:row>
      <xdr:rowOff>0</xdr:rowOff>
    </xdr:from>
    <xdr:to>
      <xdr:col>9</xdr:col>
      <xdr:colOff>869903</xdr:colOff>
      <xdr:row>5</xdr:row>
      <xdr:rowOff>12954</xdr:rowOff>
    </xdr:to>
    <xdr:sp macro="" textlink="">
      <xdr:nvSpPr>
        <xdr:cNvPr id="16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9</xdr:col>
      <xdr:colOff>866775</xdr:colOff>
      <xdr:row>5</xdr:row>
      <xdr:rowOff>0</xdr:rowOff>
    </xdr:from>
    <xdr:to>
      <xdr:col>9</xdr:col>
      <xdr:colOff>869903</xdr:colOff>
      <xdr:row>5</xdr:row>
      <xdr:rowOff>12954</xdr:rowOff>
    </xdr:to>
    <xdr:sp macro="" textlink="">
      <xdr:nvSpPr>
        <xdr:cNvPr id="17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9</xdr:col>
      <xdr:colOff>866775</xdr:colOff>
      <xdr:row>5</xdr:row>
      <xdr:rowOff>0</xdr:rowOff>
    </xdr:from>
    <xdr:to>
      <xdr:col>9</xdr:col>
      <xdr:colOff>869903</xdr:colOff>
      <xdr:row>5</xdr:row>
      <xdr:rowOff>12954</xdr:rowOff>
    </xdr:to>
    <xdr:sp macro="" textlink="">
      <xdr:nvSpPr>
        <xdr:cNvPr id="18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9</xdr:col>
      <xdr:colOff>866775</xdr:colOff>
      <xdr:row>5</xdr:row>
      <xdr:rowOff>0</xdr:rowOff>
    </xdr:from>
    <xdr:to>
      <xdr:col>9</xdr:col>
      <xdr:colOff>869903</xdr:colOff>
      <xdr:row>5</xdr:row>
      <xdr:rowOff>12954</xdr:rowOff>
    </xdr:to>
    <xdr:sp macro="" textlink="">
      <xdr:nvSpPr>
        <xdr:cNvPr id="19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9</xdr:col>
      <xdr:colOff>866775</xdr:colOff>
      <xdr:row>5</xdr:row>
      <xdr:rowOff>0</xdr:rowOff>
    </xdr:from>
    <xdr:to>
      <xdr:col>9</xdr:col>
      <xdr:colOff>869903</xdr:colOff>
      <xdr:row>5</xdr:row>
      <xdr:rowOff>12954</xdr:rowOff>
    </xdr:to>
    <xdr:sp macro="" textlink="">
      <xdr:nvSpPr>
        <xdr:cNvPr id="20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9</xdr:col>
      <xdr:colOff>866775</xdr:colOff>
      <xdr:row>5</xdr:row>
      <xdr:rowOff>0</xdr:rowOff>
    </xdr:from>
    <xdr:to>
      <xdr:col>9</xdr:col>
      <xdr:colOff>869903</xdr:colOff>
      <xdr:row>5</xdr:row>
      <xdr:rowOff>12954</xdr:rowOff>
    </xdr:to>
    <xdr:sp macro="" textlink="">
      <xdr:nvSpPr>
        <xdr:cNvPr id="21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9</xdr:col>
      <xdr:colOff>866775</xdr:colOff>
      <xdr:row>5</xdr:row>
      <xdr:rowOff>0</xdr:rowOff>
    </xdr:from>
    <xdr:to>
      <xdr:col>9</xdr:col>
      <xdr:colOff>869903</xdr:colOff>
      <xdr:row>5</xdr:row>
      <xdr:rowOff>12954</xdr:rowOff>
    </xdr:to>
    <xdr:sp macro="" textlink="">
      <xdr:nvSpPr>
        <xdr:cNvPr id="22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23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24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25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26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27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28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29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30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31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32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33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34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35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36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37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38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39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0</xdr:colOff>
      <xdr:row>5</xdr:row>
      <xdr:rowOff>0</xdr:rowOff>
    </xdr:from>
    <xdr:to>
      <xdr:col>5</xdr:col>
      <xdr:colOff>3128</xdr:colOff>
      <xdr:row>5</xdr:row>
      <xdr:rowOff>12954</xdr:rowOff>
    </xdr:to>
    <xdr:sp macro="" textlink="">
      <xdr:nvSpPr>
        <xdr:cNvPr id="40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0</xdr:colOff>
      <xdr:row>5</xdr:row>
      <xdr:rowOff>0</xdr:rowOff>
    </xdr:from>
    <xdr:to>
      <xdr:col>5</xdr:col>
      <xdr:colOff>3128</xdr:colOff>
      <xdr:row>5</xdr:row>
      <xdr:rowOff>12954</xdr:rowOff>
    </xdr:to>
    <xdr:sp macro="" textlink="">
      <xdr:nvSpPr>
        <xdr:cNvPr id="41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0</xdr:colOff>
      <xdr:row>5</xdr:row>
      <xdr:rowOff>0</xdr:rowOff>
    </xdr:from>
    <xdr:to>
      <xdr:col>5</xdr:col>
      <xdr:colOff>3128</xdr:colOff>
      <xdr:row>5</xdr:row>
      <xdr:rowOff>12954</xdr:rowOff>
    </xdr:to>
    <xdr:sp macro="" textlink="">
      <xdr:nvSpPr>
        <xdr:cNvPr id="42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43" name="AutoShape 2849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866775</xdr:colOff>
      <xdr:row>5</xdr:row>
      <xdr:rowOff>0</xdr:rowOff>
    </xdr:from>
    <xdr:to>
      <xdr:col>5</xdr:col>
      <xdr:colOff>869904</xdr:colOff>
      <xdr:row>5</xdr:row>
      <xdr:rowOff>12954</xdr:rowOff>
    </xdr:to>
    <xdr:sp macro="" textlink="">
      <xdr:nvSpPr>
        <xdr:cNvPr id="44" name="AutoShape 2850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45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46" name="AutoShape 2852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47" name="AutoShape 2853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48" name="AutoShape 2854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49" name="AutoShape 2855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866775</xdr:colOff>
      <xdr:row>5</xdr:row>
      <xdr:rowOff>0</xdr:rowOff>
    </xdr:from>
    <xdr:to>
      <xdr:col>5</xdr:col>
      <xdr:colOff>869904</xdr:colOff>
      <xdr:row>5</xdr:row>
      <xdr:rowOff>12954</xdr:rowOff>
    </xdr:to>
    <xdr:sp macro="" textlink="">
      <xdr:nvSpPr>
        <xdr:cNvPr id="50" name="AutoShape 2857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866775</xdr:colOff>
      <xdr:row>5</xdr:row>
      <xdr:rowOff>0</xdr:rowOff>
    </xdr:from>
    <xdr:to>
      <xdr:col>5</xdr:col>
      <xdr:colOff>869904</xdr:colOff>
      <xdr:row>5</xdr:row>
      <xdr:rowOff>12954</xdr:rowOff>
    </xdr:to>
    <xdr:sp macro="" textlink="">
      <xdr:nvSpPr>
        <xdr:cNvPr id="51" name="AutoShape 2858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866775</xdr:colOff>
      <xdr:row>5</xdr:row>
      <xdr:rowOff>0</xdr:rowOff>
    </xdr:from>
    <xdr:to>
      <xdr:col>5</xdr:col>
      <xdr:colOff>869904</xdr:colOff>
      <xdr:row>5</xdr:row>
      <xdr:rowOff>12954</xdr:rowOff>
    </xdr:to>
    <xdr:sp macro="" textlink="">
      <xdr:nvSpPr>
        <xdr:cNvPr id="52" name="AutoShape 2859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866775</xdr:colOff>
      <xdr:row>5</xdr:row>
      <xdr:rowOff>0</xdr:rowOff>
    </xdr:from>
    <xdr:to>
      <xdr:col>5</xdr:col>
      <xdr:colOff>869904</xdr:colOff>
      <xdr:row>5</xdr:row>
      <xdr:rowOff>12954</xdr:rowOff>
    </xdr:to>
    <xdr:sp macro="" textlink="">
      <xdr:nvSpPr>
        <xdr:cNvPr id="53" name="AutoShape 2860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866775</xdr:colOff>
      <xdr:row>5</xdr:row>
      <xdr:rowOff>0</xdr:rowOff>
    </xdr:from>
    <xdr:to>
      <xdr:col>5</xdr:col>
      <xdr:colOff>869904</xdr:colOff>
      <xdr:row>5</xdr:row>
      <xdr:rowOff>12954</xdr:rowOff>
    </xdr:to>
    <xdr:sp macro="" textlink="">
      <xdr:nvSpPr>
        <xdr:cNvPr id="54" name="AutoShape 2861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55" name="AutoShape 2855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866775</xdr:colOff>
      <xdr:row>5</xdr:row>
      <xdr:rowOff>0</xdr:rowOff>
    </xdr:from>
    <xdr:to>
      <xdr:col>5</xdr:col>
      <xdr:colOff>869904</xdr:colOff>
      <xdr:row>5</xdr:row>
      <xdr:rowOff>12954</xdr:rowOff>
    </xdr:to>
    <xdr:sp macro="" textlink="">
      <xdr:nvSpPr>
        <xdr:cNvPr id="56" name="AutoShape 2861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9</xdr:col>
      <xdr:colOff>866775</xdr:colOff>
      <xdr:row>5</xdr:row>
      <xdr:rowOff>0</xdr:rowOff>
    </xdr:from>
    <xdr:to>
      <xdr:col>9</xdr:col>
      <xdr:colOff>869903</xdr:colOff>
      <xdr:row>5</xdr:row>
      <xdr:rowOff>12954</xdr:rowOff>
    </xdr:to>
    <xdr:sp macro="" textlink="">
      <xdr:nvSpPr>
        <xdr:cNvPr id="57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9</xdr:col>
      <xdr:colOff>866775</xdr:colOff>
      <xdr:row>5</xdr:row>
      <xdr:rowOff>0</xdr:rowOff>
    </xdr:from>
    <xdr:to>
      <xdr:col>9</xdr:col>
      <xdr:colOff>869903</xdr:colOff>
      <xdr:row>5</xdr:row>
      <xdr:rowOff>12954</xdr:rowOff>
    </xdr:to>
    <xdr:sp macro="" textlink="">
      <xdr:nvSpPr>
        <xdr:cNvPr id="58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9</xdr:col>
      <xdr:colOff>866775</xdr:colOff>
      <xdr:row>5</xdr:row>
      <xdr:rowOff>0</xdr:rowOff>
    </xdr:from>
    <xdr:to>
      <xdr:col>9</xdr:col>
      <xdr:colOff>869903</xdr:colOff>
      <xdr:row>5</xdr:row>
      <xdr:rowOff>12954</xdr:rowOff>
    </xdr:to>
    <xdr:sp macro="" textlink="">
      <xdr:nvSpPr>
        <xdr:cNvPr id="59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9</xdr:col>
      <xdr:colOff>866775</xdr:colOff>
      <xdr:row>5</xdr:row>
      <xdr:rowOff>0</xdr:rowOff>
    </xdr:from>
    <xdr:to>
      <xdr:col>9</xdr:col>
      <xdr:colOff>869903</xdr:colOff>
      <xdr:row>5</xdr:row>
      <xdr:rowOff>12954</xdr:rowOff>
    </xdr:to>
    <xdr:sp macro="" textlink="">
      <xdr:nvSpPr>
        <xdr:cNvPr id="60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9</xdr:col>
      <xdr:colOff>866775</xdr:colOff>
      <xdr:row>5</xdr:row>
      <xdr:rowOff>0</xdr:rowOff>
    </xdr:from>
    <xdr:to>
      <xdr:col>9</xdr:col>
      <xdr:colOff>869903</xdr:colOff>
      <xdr:row>5</xdr:row>
      <xdr:rowOff>12954</xdr:rowOff>
    </xdr:to>
    <xdr:sp macro="" textlink="">
      <xdr:nvSpPr>
        <xdr:cNvPr id="61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9</xdr:col>
      <xdr:colOff>866775</xdr:colOff>
      <xdr:row>5</xdr:row>
      <xdr:rowOff>0</xdr:rowOff>
    </xdr:from>
    <xdr:to>
      <xdr:col>9</xdr:col>
      <xdr:colOff>869903</xdr:colOff>
      <xdr:row>5</xdr:row>
      <xdr:rowOff>12954</xdr:rowOff>
    </xdr:to>
    <xdr:sp macro="" textlink="">
      <xdr:nvSpPr>
        <xdr:cNvPr id="62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9</xdr:col>
      <xdr:colOff>866775</xdr:colOff>
      <xdr:row>5</xdr:row>
      <xdr:rowOff>0</xdr:rowOff>
    </xdr:from>
    <xdr:to>
      <xdr:col>9</xdr:col>
      <xdr:colOff>869903</xdr:colOff>
      <xdr:row>5</xdr:row>
      <xdr:rowOff>12954</xdr:rowOff>
    </xdr:to>
    <xdr:sp macro="" textlink="">
      <xdr:nvSpPr>
        <xdr:cNvPr id="63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64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65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66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67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68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69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70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71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72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73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74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75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76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77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78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79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80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0</xdr:colOff>
      <xdr:row>5</xdr:row>
      <xdr:rowOff>0</xdr:rowOff>
    </xdr:from>
    <xdr:to>
      <xdr:col>5</xdr:col>
      <xdr:colOff>3128</xdr:colOff>
      <xdr:row>5</xdr:row>
      <xdr:rowOff>12954</xdr:rowOff>
    </xdr:to>
    <xdr:sp macro="" textlink="">
      <xdr:nvSpPr>
        <xdr:cNvPr id="81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0</xdr:colOff>
      <xdr:row>5</xdr:row>
      <xdr:rowOff>0</xdr:rowOff>
    </xdr:from>
    <xdr:to>
      <xdr:col>5</xdr:col>
      <xdr:colOff>3128</xdr:colOff>
      <xdr:row>5</xdr:row>
      <xdr:rowOff>12954</xdr:rowOff>
    </xdr:to>
    <xdr:sp macro="" textlink="">
      <xdr:nvSpPr>
        <xdr:cNvPr id="82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0</xdr:colOff>
      <xdr:row>5</xdr:row>
      <xdr:rowOff>0</xdr:rowOff>
    </xdr:from>
    <xdr:to>
      <xdr:col>5</xdr:col>
      <xdr:colOff>3128</xdr:colOff>
      <xdr:row>5</xdr:row>
      <xdr:rowOff>12954</xdr:rowOff>
    </xdr:to>
    <xdr:sp macro="" textlink="">
      <xdr:nvSpPr>
        <xdr:cNvPr id="83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84" name="AutoShape 2849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866775</xdr:colOff>
      <xdr:row>5</xdr:row>
      <xdr:rowOff>0</xdr:rowOff>
    </xdr:from>
    <xdr:to>
      <xdr:col>5</xdr:col>
      <xdr:colOff>869904</xdr:colOff>
      <xdr:row>5</xdr:row>
      <xdr:rowOff>12954</xdr:rowOff>
    </xdr:to>
    <xdr:sp macro="" textlink="">
      <xdr:nvSpPr>
        <xdr:cNvPr id="85" name="AutoShape 2850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86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87" name="AutoShape 2852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88" name="AutoShape 2853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89" name="AutoShape 2854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90" name="AutoShape 2855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866775</xdr:colOff>
      <xdr:row>5</xdr:row>
      <xdr:rowOff>0</xdr:rowOff>
    </xdr:from>
    <xdr:to>
      <xdr:col>5</xdr:col>
      <xdr:colOff>869904</xdr:colOff>
      <xdr:row>5</xdr:row>
      <xdr:rowOff>12954</xdr:rowOff>
    </xdr:to>
    <xdr:sp macro="" textlink="">
      <xdr:nvSpPr>
        <xdr:cNvPr id="91" name="AutoShape 2857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866775</xdr:colOff>
      <xdr:row>5</xdr:row>
      <xdr:rowOff>0</xdr:rowOff>
    </xdr:from>
    <xdr:to>
      <xdr:col>5</xdr:col>
      <xdr:colOff>869904</xdr:colOff>
      <xdr:row>5</xdr:row>
      <xdr:rowOff>12954</xdr:rowOff>
    </xdr:to>
    <xdr:sp macro="" textlink="">
      <xdr:nvSpPr>
        <xdr:cNvPr id="92" name="AutoShape 2858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866775</xdr:colOff>
      <xdr:row>5</xdr:row>
      <xdr:rowOff>0</xdr:rowOff>
    </xdr:from>
    <xdr:to>
      <xdr:col>5</xdr:col>
      <xdr:colOff>869904</xdr:colOff>
      <xdr:row>5</xdr:row>
      <xdr:rowOff>12954</xdr:rowOff>
    </xdr:to>
    <xdr:sp macro="" textlink="">
      <xdr:nvSpPr>
        <xdr:cNvPr id="93" name="AutoShape 2859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866775</xdr:colOff>
      <xdr:row>5</xdr:row>
      <xdr:rowOff>0</xdr:rowOff>
    </xdr:from>
    <xdr:to>
      <xdr:col>5</xdr:col>
      <xdr:colOff>869904</xdr:colOff>
      <xdr:row>5</xdr:row>
      <xdr:rowOff>12954</xdr:rowOff>
    </xdr:to>
    <xdr:sp macro="" textlink="">
      <xdr:nvSpPr>
        <xdr:cNvPr id="94" name="AutoShape 2860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866775</xdr:colOff>
      <xdr:row>5</xdr:row>
      <xdr:rowOff>0</xdr:rowOff>
    </xdr:from>
    <xdr:to>
      <xdr:col>5</xdr:col>
      <xdr:colOff>869904</xdr:colOff>
      <xdr:row>5</xdr:row>
      <xdr:rowOff>12954</xdr:rowOff>
    </xdr:to>
    <xdr:sp macro="" textlink="">
      <xdr:nvSpPr>
        <xdr:cNvPr id="95" name="AutoShape 2861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96" name="AutoShape 2855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866775</xdr:colOff>
      <xdr:row>5</xdr:row>
      <xdr:rowOff>0</xdr:rowOff>
    </xdr:from>
    <xdr:to>
      <xdr:col>5</xdr:col>
      <xdr:colOff>869904</xdr:colOff>
      <xdr:row>5</xdr:row>
      <xdr:rowOff>12954</xdr:rowOff>
    </xdr:to>
    <xdr:sp macro="" textlink="">
      <xdr:nvSpPr>
        <xdr:cNvPr id="97" name="AutoShape 2861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9</xdr:col>
      <xdr:colOff>866775</xdr:colOff>
      <xdr:row>5</xdr:row>
      <xdr:rowOff>0</xdr:rowOff>
    </xdr:from>
    <xdr:to>
      <xdr:col>9</xdr:col>
      <xdr:colOff>869903</xdr:colOff>
      <xdr:row>5</xdr:row>
      <xdr:rowOff>12954</xdr:rowOff>
    </xdr:to>
    <xdr:sp macro="" textlink="">
      <xdr:nvSpPr>
        <xdr:cNvPr id="98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9</xdr:col>
      <xdr:colOff>866775</xdr:colOff>
      <xdr:row>5</xdr:row>
      <xdr:rowOff>0</xdr:rowOff>
    </xdr:from>
    <xdr:to>
      <xdr:col>9</xdr:col>
      <xdr:colOff>869903</xdr:colOff>
      <xdr:row>5</xdr:row>
      <xdr:rowOff>12954</xdr:rowOff>
    </xdr:to>
    <xdr:sp macro="" textlink="">
      <xdr:nvSpPr>
        <xdr:cNvPr id="99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9</xdr:col>
      <xdr:colOff>866775</xdr:colOff>
      <xdr:row>5</xdr:row>
      <xdr:rowOff>0</xdr:rowOff>
    </xdr:from>
    <xdr:to>
      <xdr:col>9</xdr:col>
      <xdr:colOff>869903</xdr:colOff>
      <xdr:row>5</xdr:row>
      <xdr:rowOff>12954</xdr:rowOff>
    </xdr:to>
    <xdr:sp macro="" textlink="">
      <xdr:nvSpPr>
        <xdr:cNvPr id="100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9</xdr:col>
      <xdr:colOff>866775</xdr:colOff>
      <xdr:row>5</xdr:row>
      <xdr:rowOff>0</xdr:rowOff>
    </xdr:from>
    <xdr:to>
      <xdr:col>9</xdr:col>
      <xdr:colOff>869903</xdr:colOff>
      <xdr:row>5</xdr:row>
      <xdr:rowOff>12954</xdr:rowOff>
    </xdr:to>
    <xdr:sp macro="" textlink="">
      <xdr:nvSpPr>
        <xdr:cNvPr id="101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9</xdr:col>
      <xdr:colOff>866775</xdr:colOff>
      <xdr:row>5</xdr:row>
      <xdr:rowOff>0</xdr:rowOff>
    </xdr:from>
    <xdr:to>
      <xdr:col>9</xdr:col>
      <xdr:colOff>869903</xdr:colOff>
      <xdr:row>5</xdr:row>
      <xdr:rowOff>12954</xdr:rowOff>
    </xdr:to>
    <xdr:sp macro="" textlink="">
      <xdr:nvSpPr>
        <xdr:cNvPr id="102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9</xdr:col>
      <xdr:colOff>866775</xdr:colOff>
      <xdr:row>5</xdr:row>
      <xdr:rowOff>0</xdr:rowOff>
    </xdr:from>
    <xdr:to>
      <xdr:col>9</xdr:col>
      <xdr:colOff>869903</xdr:colOff>
      <xdr:row>5</xdr:row>
      <xdr:rowOff>12954</xdr:rowOff>
    </xdr:to>
    <xdr:sp macro="" textlink="">
      <xdr:nvSpPr>
        <xdr:cNvPr id="103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9</xdr:col>
      <xdr:colOff>866775</xdr:colOff>
      <xdr:row>5</xdr:row>
      <xdr:rowOff>0</xdr:rowOff>
    </xdr:from>
    <xdr:to>
      <xdr:col>9</xdr:col>
      <xdr:colOff>869903</xdr:colOff>
      <xdr:row>5</xdr:row>
      <xdr:rowOff>12954</xdr:rowOff>
    </xdr:to>
    <xdr:sp macro="" textlink="">
      <xdr:nvSpPr>
        <xdr:cNvPr id="104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105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106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107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108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109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110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111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112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113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114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115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116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117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118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119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120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121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0</xdr:colOff>
      <xdr:row>5</xdr:row>
      <xdr:rowOff>0</xdr:rowOff>
    </xdr:from>
    <xdr:to>
      <xdr:col>5</xdr:col>
      <xdr:colOff>3128</xdr:colOff>
      <xdr:row>5</xdr:row>
      <xdr:rowOff>12954</xdr:rowOff>
    </xdr:to>
    <xdr:sp macro="" textlink="">
      <xdr:nvSpPr>
        <xdr:cNvPr id="122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0</xdr:colOff>
      <xdr:row>5</xdr:row>
      <xdr:rowOff>0</xdr:rowOff>
    </xdr:from>
    <xdr:to>
      <xdr:col>5</xdr:col>
      <xdr:colOff>3128</xdr:colOff>
      <xdr:row>5</xdr:row>
      <xdr:rowOff>12954</xdr:rowOff>
    </xdr:to>
    <xdr:sp macro="" textlink="">
      <xdr:nvSpPr>
        <xdr:cNvPr id="123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0</xdr:colOff>
      <xdr:row>5</xdr:row>
      <xdr:rowOff>0</xdr:rowOff>
    </xdr:from>
    <xdr:to>
      <xdr:col>5</xdr:col>
      <xdr:colOff>3128</xdr:colOff>
      <xdr:row>5</xdr:row>
      <xdr:rowOff>12954</xdr:rowOff>
    </xdr:to>
    <xdr:sp macro="" textlink="">
      <xdr:nvSpPr>
        <xdr:cNvPr id="124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866775</xdr:colOff>
      <xdr:row>5</xdr:row>
      <xdr:rowOff>0</xdr:rowOff>
    </xdr:from>
    <xdr:to>
      <xdr:col>12</xdr:col>
      <xdr:colOff>9571</xdr:colOff>
      <xdr:row>5</xdr:row>
      <xdr:rowOff>12954</xdr:rowOff>
    </xdr:to>
    <xdr:sp macro="" textlink="">
      <xdr:nvSpPr>
        <xdr:cNvPr id="125" name="AutoShape 2850"/>
        <xdr:cNvSpPr>
          <a:spLocks noChangeArrowheads="1"/>
        </xdr:cNvSpPr>
      </xdr:nvSpPr>
      <xdr:spPr bwMode="auto">
        <a:xfrm flipV="1">
          <a:off x="18630900" y="819150"/>
          <a:ext cx="9571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866775</xdr:colOff>
      <xdr:row>5</xdr:row>
      <xdr:rowOff>0</xdr:rowOff>
    </xdr:from>
    <xdr:to>
      <xdr:col>12</xdr:col>
      <xdr:colOff>9571</xdr:colOff>
      <xdr:row>5</xdr:row>
      <xdr:rowOff>12954</xdr:rowOff>
    </xdr:to>
    <xdr:sp macro="" textlink="">
      <xdr:nvSpPr>
        <xdr:cNvPr id="126" name="AutoShape 2857"/>
        <xdr:cNvSpPr>
          <a:spLocks noChangeArrowheads="1"/>
        </xdr:cNvSpPr>
      </xdr:nvSpPr>
      <xdr:spPr bwMode="auto">
        <a:xfrm flipV="1">
          <a:off x="18630900" y="819150"/>
          <a:ext cx="9571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866775</xdr:colOff>
      <xdr:row>5</xdr:row>
      <xdr:rowOff>0</xdr:rowOff>
    </xdr:from>
    <xdr:to>
      <xdr:col>12</xdr:col>
      <xdr:colOff>9571</xdr:colOff>
      <xdr:row>5</xdr:row>
      <xdr:rowOff>12954</xdr:rowOff>
    </xdr:to>
    <xdr:sp macro="" textlink="">
      <xdr:nvSpPr>
        <xdr:cNvPr id="127" name="AutoShape 2858"/>
        <xdr:cNvSpPr>
          <a:spLocks noChangeArrowheads="1"/>
        </xdr:cNvSpPr>
      </xdr:nvSpPr>
      <xdr:spPr bwMode="auto">
        <a:xfrm flipV="1">
          <a:off x="18630900" y="819150"/>
          <a:ext cx="9571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866775</xdr:colOff>
      <xdr:row>5</xdr:row>
      <xdr:rowOff>0</xdr:rowOff>
    </xdr:from>
    <xdr:to>
      <xdr:col>12</xdr:col>
      <xdr:colOff>9571</xdr:colOff>
      <xdr:row>5</xdr:row>
      <xdr:rowOff>12954</xdr:rowOff>
    </xdr:to>
    <xdr:sp macro="" textlink="">
      <xdr:nvSpPr>
        <xdr:cNvPr id="128" name="AutoShape 2859"/>
        <xdr:cNvSpPr>
          <a:spLocks noChangeArrowheads="1"/>
        </xdr:cNvSpPr>
      </xdr:nvSpPr>
      <xdr:spPr bwMode="auto">
        <a:xfrm flipV="1">
          <a:off x="18630900" y="819150"/>
          <a:ext cx="9571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866775</xdr:colOff>
      <xdr:row>5</xdr:row>
      <xdr:rowOff>0</xdr:rowOff>
    </xdr:from>
    <xdr:to>
      <xdr:col>12</xdr:col>
      <xdr:colOff>9571</xdr:colOff>
      <xdr:row>5</xdr:row>
      <xdr:rowOff>12954</xdr:rowOff>
    </xdr:to>
    <xdr:sp macro="" textlink="">
      <xdr:nvSpPr>
        <xdr:cNvPr id="129" name="AutoShape 2860"/>
        <xdr:cNvSpPr>
          <a:spLocks noChangeArrowheads="1"/>
        </xdr:cNvSpPr>
      </xdr:nvSpPr>
      <xdr:spPr bwMode="auto">
        <a:xfrm flipV="1">
          <a:off x="18630900" y="819150"/>
          <a:ext cx="9571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866775</xdr:colOff>
      <xdr:row>5</xdr:row>
      <xdr:rowOff>0</xdr:rowOff>
    </xdr:from>
    <xdr:to>
      <xdr:col>12</xdr:col>
      <xdr:colOff>9571</xdr:colOff>
      <xdr:row>5</xdr:row>
      <xdr:rowOff>12954</xdr:rowOff>
    </xdr:to>
    <xdr:sp macro="" textlink="">
      <xdr:nvSpPr>
        <xdr:cNvPr id="130" name="AutoShape 2861"/>
        <xdr:cNvSpPr>
          <a:spLocks noChangeArrowheads="1"/>
        </xdr:cNvSpPr>
      </xdr:nvSpPr>
      <xdr:spPr bwMode="auto">
        <a:xfrm flipV="1">
          <a:off x="18630900" y="819150"/>
          <a:ext cx="9571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866775</xdr:colOff>
      <xdr:row>5</xdr:row>
      <xdr:rowOff>0</xdr:rowOff>
    </xdr:from>
    <xdr:to>
      <xdr:col>12</xdr:col>
      <xdr:colOff>9571</xdr:colOff>
      <xdr:row>5</xdr:row>
      <xdr:rowOff>12954</xdr:rowOff>
    </xdr:to>
    <xdr:sp macro="" textlink="">
      <xdr:nvSpPr>
        <xdr:cNvPr id="131" name="AutoShape 2861"/>
        <xdr:cNvSpPr>
          <a:spLocks noChangeArrowheads="1"/>
        </xdr:cNvSpPr>
      </xdr:nvSpPr>
      <xdr:spPr bwMode="auto">
        <a:xfrm flipV="1">
          <a:off x="18630900" y="819150"/>
          <a:ext cx="9571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0</xdr:colOff>
      <xdr:row>5</xdr:row>
      <xdr:rowOff>0</xdr:rowOff>
    </xdr:from>
    <xdr:to>
      <xdr:col>11</xdr:col>
      <xdr:colOff>3128</xdr:colOff>
      <xdr:row>5</xdr:row>
      <xdr:rowOff>12954</xdr:rowOff>
    </xdr:to>
    <xdr:sp macro="" textlink="">
      <xdr:nvSpPr>
        <xdr:cNvPr id="132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0</xdr:colOff>
      <xdr:row>5</xdr:row>
      <xdr:rowOff>0</xdr:rowOff>
    </xdr:from>
    <xdr:to>
      <xdr:col>11</xdr:col>
      <xdr:colOff>3128</xdr:colOff>
      <xdr:row>5</xdr:row>
      <xdr:rowOff>12954</xdr:rowOff>
    </xdr:to>
    <xdr:sp macro="" textlink="">
      <xdr:nvSpPr>
        <xdr:cNvPr id="133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0</xdr:colOff>
      <xdr:row>5</xdr:row>
      <xdr:rowOff>0</xdr:rowOff>
    </xdr:from>
    <xdr:to>
      <xdr:col>11</xdr:col>
      <xdr:colOff>3128</xdr:colOff>
      <xdr:row>5</xdr:row>
      <xdr:rowOff>12954</xdr:rowOff>
    </xdr:to>
    <xdr:sp macro="" textlink="">
      <xdr:nvSpPr>
        <xdr:cNvPr id="134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866775</xdr:colOff>
      <xdr:row>5</xdr:row>
      <xdr:rowOff>0</xdr:rowOff>
    </xdr:from>
    <xdr:to>
      <xdr:col>12</xdr:col>
      <xdr:colOff>9571</xdr:colOff>
      <xdr:row>5</xdr:row>
      <xdr:rowOff>12954</xdr:rowOff>
    </xdr:to>
    <xdr:sp macro="" textlink="">
      <xdr:nvSpPr>
        <xdr:cNvPr id="135" name="AutoShape 2850"/>
        <xdr:cNvSpPr>
          <a:spLocks noChangeArrowheads="1"/>
        </xdr:cNvSpPr>
      </xdr:nvSpPr>
      <xdr:spPr bwMode="auto">
        <a:xfrm flipV="1">
          <a:off x="18630900" y="819150"/>
          <a:ext cx="9571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866775</xdr:colOff>
      <xdr:row>5</xdr:row>
      <xdr:rowOff>0</xdr:rowOff>
    </xdr:from>
    <xdr:to>
      <xdr:col>12</xdr:col>
      <xdr:colOff>9571</xdr:colOff>
      <xdr:row>5</xdr:row>
      <xdr:rowOff>12954</xdr:rowOff>
    </xdr:to>
    <xdr:sp macro="" textlink="">
      <xdr:nvSpPr>
        <xdr:cNvPr id="136" name="AutoShape 2857"/>
        <xdr:cNvSpPr>
          <a:spLocks noChangeArrowheads="1"/>
        </xdr:cNvSpPr>
      </xdr:nvSpPr>
      <xdr:spPr bwMode="auto">
        <a:xfrm flipV="1">
          <a:off x="18630900" y="819150"/>
          <a:ext cx="9571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866775</xdr:colOff>
      <xdr:row>5</xdr:row>
      <xdr:rowOff>0</xdr:rowOff>
    </xdr:from>
    <xdr:to>
      <xdr:col>12</xdr:col>
      <xdr:colOff>9571</xdr:colOff>
      <xdr:row>5</xdr:row>
      <xdr:rowOff>12954</xdr:rowOff>
    </xdr:to>
    <xdr:sp macro="" textlink="">
      <xdr:nvSpPr>
        <xdr:cNvPr id="137" name="AutoShape 2858"/>
        <xdr:cNvSpPr>
          <a:spLocks noChangeArrowheads="1"/>
        </xdr:cNvSpPr>
      </xdr:nvSpPr>
      <xdr:spPr bwMode="auto">
        <a:xfrm flipV="1">
          <a:off x="18630900" y="819150"/>
          <a:ext cx="9571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866775</xdr:colOff>
      <xdr:row>5</xdr:row>
      <xdr:rowOff>0</xdr:rowOff>
    </xdr:from>
    <xdr:to>
      <xdr:col>12</xdr:col>
      <xdr:colOff>9571</xdr:colOff>
      <xdr:row>5</xdr:row>
      <xdr:rowOff>12954</xdr:rowOff>
    </xdr:to>
    <xdr:sp macro="" textlink="">
      <xdr:nvSpPr>
        <xdr:cNvPr id="138" name="AutoShape 2859"/>
        <xdr:cNvSpPr>
          <a:spLocks noChangeArrowheads="1"/>
        </xdr:cNvSpPr>
      </xdr:nvSpPr>
      <xdr:spPr bwMode="auto">
        <a:xfrm flipV="1">
          <a:off x="18630900" y="819150"/>
          <a:ext cx="9571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866775</xdr:colOff>
      <xdr:row>5</xdr:row>
      <xdr:rowOff>0</xdr:rowOff>
    </xdr:from>
    <xdr:to>
      <xdr:col>12</xdr:col>
      <xdr:colOff>9571</xdr:colOff>
      <xdr:row>5</xdr:row>
      <xdr:rowOff>12954</xdr:rowOff>
    </xdr:to>
    <xdr:sp macro="" textlink="">
      <xdr:nvSpPr>
        <xdr:cNvPr id="139" name="AutoShape 2860"/>
        <xdr:cNvSpPr>
          <a:spLocks noChangeArrowheads="1"/>
        </xdr:cNvSpPr>
      </xdr:nvSpPr>
      <xdr:spPr bwMode="auto">
        <a:xfrm flipV="1">
          <a:off x="18630900" y="819150"/>
          <a:ext cx="9571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866775</xdr:colOff>
      <xdr:row>5</xdr:row>
      <xdr:rowOff>0</xdr:rowOff>
    </xdr:from>
    <xdr:to>
      <xdr:col>12</xdr:col>
      <xdr:colOff>9571</xdr:colOff>
      <xdr:row>5</xdr:row>
      <xdr:rowOff>12954</xdr:rowOff>
    </xdr:to>
    <xdr:sp macro="" textlink="">
      <xdr:nvSpPr>
        <xdr:cNvPr id="140" name="AutoShape 2861"/>
        <xdr:cNvSpPr>
          <a:spLocks noChangeArrowheads="1"/>
        </xdr:cNvSpPr>
      </xdr:nvSpPr>
      <xdr:spPr bwMode="auto">
        <a:xfrm flipV="1">
          <a:off x="18630900" y="819150"/>
          <a:ext cx="9571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866775</xdr:colOff>
      <xdr:row>5</xdr:row>
      <xdr:rowOff>0</xdr:rowOff>
    </xdr:from>
    <xdr:to>
      <xdr:col>12</xdr:col>
      <xdr:colOff>9571</xdr:colOff>
      <xdr:row>5</xdr:row>
      <xdr:rowOff>12954</xdr:rowOff>
    </xdr:to>
    <xdr:sp macro="" textlink="">
      <xdr:nvSpPr>
        <xdr:cNvPr id="141" name="AutoShape 2861"/>
        <xdr:cNvSpPr>
          <a:spLocks noChangeArrowheads="1"/>
        </xdr:cNvSpPr>
      </xdr:nvSpPr>
      <xdr:spPr bwMode="auto">
        <a:xfrm flipV="1">
          <a:off x="18630900" y="819150"/>
          <a:ext cx="9571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0</xdr:colOff>
      <xdr:row>5</xdr:row>
      <xdr:rowOff>0</xdr:rowOff>
    </xdr:from>
    <xdr:to>
      <xdr:col>11</xdr:col>
      <xdr:colOff>3128</xdr:colOff>
      <xdr:row>5</xdr:row>
      <xdr:rowOff>12954</xdr:rowOff>
    </xdr:to>
    <xdr:sp macro="" textlink="">
      <xdr:nvSpPr>
        <xdr:cNvPr id="142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0</xdr:colOff>
      <xdr:row>5</xdr:row>
      <xdr:rowOff>0</xdr:rowOff>
    </xdr:from>
    <xdr:to>
      <xdr:col>11</xdr:col>
      <xdr:colOff>3128</xdr:colOff>
      <xdr:row>5</xdr:row>
      <xdr:rowOff>12954</xdr:rowOff>
    </xdr:to>
    <xdr:sp macro="" textlink="">
      <xdr:nvSpPr>
        <xdr:cNvPr id="143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0</xdr:colOff>
      <xdr:row>5</xdr:row>
      <xdr:rowOff>0</xdr:rowOff>
    </xdr:from>
    <xdr:to>
      <xdr:col>11</xdr:col>
      <xdr:colOff>3128</xdr:colOff>
      <xdr:row>5</xdr:row>
      <xdr:rowOff>12954</xdr:rowOff>
    </xdr:to>
    <xdr:sp macro="" textlink="">
      <xdr:nvSpPr>
        <xdr:cNvPr id="144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866775</xdr:colOff>
      <xdr:row>5</xdr:row>
      <xdr:rowOff>0</xdr:rowOff>
    </xdr:from>
    <xdr:to>
      <xdr:col>12</xdr:col>
      <xdr:colOff>9571</xdr:colOff>
      <xdr:row>5</xdr:row>
      <xdr:rowOff>12954</xdr:rowOff>
    </xdr:to>
    <xdr:sp macro="" textlink="">
      <xdr:nvSpPr>
        <xdr:cNvPr id="145" name="AutoShape 2850"/>
        <xdr:cNvSpPr>
          <a:spLocks noChangeArrowheads="1"/>
        </xdr:cNvSpPr>
      </xdr:nvSpPr>
      <xdr:spPr bwMode="auto">
        <a:xfrm flipV="1">
          <a:off x="18630900" y="819150"/>
          <a:ext cx="9571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866775</xdr:colOff>
      <xdr:row>5</xdr:row>
      <xdr:rowOff>0</xdr:rowOff>
    </xdr:from>
    <xdr:to>
      <xdr:col>12</xdr:col>
      <xdr:colOff>9571</xdr:colOff>
      <xdr:row>5</xdr:row>
      <xdr:rowOff>12954</xdr:rowOff>
    </xdr:to>
    <xdr:sp macro="" textlink="">
      <xdr:nvSpPr>
        <xdr:cNvPr id="146" name="AutoShape 2857"/>
        <xdr:cNvSpPr>
          <a:spLocks noChangeArrowheads="1"/>
        </xdr:cNvSpPr>
      </xdr:nvSpPr>
      <xdr:spPr bwMode="auto">
        <a:xfrm flipV="1">
          <a:off x="18630900" y="819150"/>
          <a:ext cx="9571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866775</xdr:colOff>
      <xdr:row>5</xdr:row>
      <xdr:rowOff>0</xdr:rowOff>
    </xdr:from>
    <xdr:to>
      <xdr:col>12</xdr:col>
      <xdr:colOff>9571</xdr:colOff>
      <xdr:row>5</xdr:row>
      <xdr:rowOff>12954</xdr:rowOff>
    </xdr:to>
    <xdr:sp macro="" textlink="">
      <xdr:nvSpPr>
        <xdr:cNvPr id="147" name="AutoShape 2858"/>
        <xdr:cNvSpPr>
          <a:spLocks noChangeArrowheads="1"/>
        </xdr:cNvSpPr>
      </xdr:nvSpPr>
      <xdr:spPr bwMode="auto">
        <a:xfrm flipV="1">
          <a:off x="18630900" y="819150"/>
          <a:ext cx="9571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866775</xdr:colOff>
      <xdr:row>5</xdr:row>
      <xdr:rowOff>0</xdr:rowOff>
    </xdr:from>
    <xdr:to>
      <xdr:col>12</xdr:col>
      <xdr:colOff>9571</xdr:colOff>
      <xdr:row>5</xdr:row>
      <xdr:rowOff>12954</xdr:rowOff>
    </xdr:to>
    <xdr:sp macro="" textlink="">
      <xdr:nvSpPr>
        <xdr:cNvPr id="148" name="AutoShape 2859"/>
        <xdr:cNvSpPr>
          <a:spLocks noChangeArrowheads="1"/>
        </xdr:cNvSpPr>
      </xdr:nvSpPr>
      <xdr:spPr bwMode="auto">
        <a:xfrm flipV="1">
          <a:off x="18630900" y="819150"/>
          <a:ext cx="9571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866775</xdr:colOff>
      <xdr:row>5</xdr:row>
      <xdr:rowOff>0</xdr:rowOff>
    </xdr:from>
    <xdr:to>
      <xdr:col>12</xdr:col>
      <xdr:colOff>9571</xdr:colOff>
      <xdr:row>5</xdr:row>
      <xdr:rowOff>12954</xdr:rowOff>
    </xdr:to>
    <xdr:sp macro="" textlink="">
      <xdr:nvSpPr>
        <xdr:cNvPr id="149" name="AutoShape 2860"/>
        <xdr:cNvSpPr>
          <a:spLocks noChangeArrowheads="1"/>
        </xdr:cNvSpPr>
      </xdr:nvSpPr>
      <xdr:spPr bwMode="auto">
        <a:xfrm flipV="1">
          <a:off x="18630900" y="819150"/>
          <a:ext cx="9571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866775</xdr:colOff>
      <xdr:row>5</xdr:row>
      <xdr:rowOff>0</xdr:rowOff>
    </xdr:from>
    <xdr:to>
      <xdr:col>12</xdr:col>
      <xdr:colOff>9571</xdr:colOff>
      <xdr:row>5</xdr:row>
      <xdr:rowOff>12954</xdr:rowOff>
    </xdr:to>
    <xdr:sp macro="" textlink="">
      <xdr:nvSpPr>
        <xdr:cNvPr id="150" name="AutoShape 2861"/>
        <xdr:cNvSpPr>
          <a:spLocks noChangeArrowheads="1"/>
        </xdr:cNvSpPr>
      </xdr:nvSpPr>
      <xdr:spPr bwMode="auto">
        <a:xfrm flipV="1">
          <a:off x="18630900" y="819150"/>
          <a:ext cx="9571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866775</xdr:colOff>
      <xdr:row>5</xdr:row>
      <xdr:rowOff>0</xdr:rowOff>
    </xdr:from>
    <xdr:to>
      <xdr:col>12</xdr:col>
      <xdr:colOff>9571</xdr:colOff>
      <xdr:row>5</xdr:row>
      <xdr:rowOff>12954</xdr:rowOff>
    </xdr:to>
    <xdr:sp macro="" textlink="">
      <xdr:nvSpPr>
        <xdr:cNvPr id="151" name="AutoShape 2861"/>
        <xdr:cNvSpPr>
          <a:spLocks noChangeArrowheads="1"/>
        </xdr:cNvSpPr>
      </xdr:nvSpPr>
      <xdr:spPr bwMode="auto">
        <a:xfrm flipV="1">
          <a:off x="18630900" y="819150"/>
          <a:ext cx="9571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0</xdr:colOff>
      <xdr:row>5</xdr:row>
      <xdr:rowOff>0</xdr:rowOff>
    </xdr:from>
    <xdr:to>
      <xdr:col>11</xdr:col>
      <xdr:colOff>3128</xdr:colOff>
      <xdr:row>5</xdr:row>
      <xdr:rowOff>12954</xdr:rowOff>
    </xdr:to>
    <xdr:sp macro="" textlink="">
      <xdr:nvSpPr>
        <xdr:cNvPr id="152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0</xdr:colOff>
      <xdr:row>5</xdr:row>
      <xdr:rowOff>0</xdr:rowOff>
    </xdr:from>
    <xdr:to>
      <xdr:col>11</xdr:col>
      <xdr:colOff>3128</xdr:colOff>
      <xdr:row>5</xdr:row>
      <xdr:rowOff>12954</xdr:rowOff>
    </xdr:to>
    <xdr:sp macro="" textlink="">
      <xdr:nvSpPr>
        <xdr:cNvPr id="153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0</xdr:colOff>
      <xdr:row>5</xdr:row>
      <xdr:rowOff>0</xdr:rowOff>
    </xdr:from>
    <xdr:to>
      <xdr:col>11</xdr:col>
      <xdr:colOff>3128</xdr:colOff>
      <xdr:row>5</xdr:row>
      <xdr:rowOff>12954</xdr:rowOff>
    </xdr:to>
    <xdr:sp macro="" textlink="">
      <xdr:nvSpPr>
        <xdr:cNvPr id="154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155" name="AutoShape 2849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156" name="AutoShape 2850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157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158" name="AutoShape 2852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159" name="AutoShape 2853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160" name="AutoShape 2854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161" name="AutoShape 2855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162" name="AutoShape 2857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163" name="AutoShape 2858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164" name="AutoShape 2859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165" name="AutoShape 2860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166" name="AutoShape 2861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167" name="AutoShape 2855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168" name="AutoShape 2861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169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170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171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172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173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174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175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176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177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178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179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180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181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182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183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184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185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186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187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188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189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190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191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192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0</xdr:colOff>
      <xdr:row>5</xdr:row>
      <xdr:rowOff>0</xdr:rowOff>
    </xdr:from>
    <xdr:ext cx="3128" cy="12954"/>
    <xdr:sp macro="" textlink="">
      <xdr:nvSpPr>
        <xdr:cNvPr id="193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0</xdr:colOff>
      <xdr:row>5</xdr:row>
      <xdr:rowOff>0</xdr:rowOff>
    </xdr:from>
    <xdr:ext cx="3128" cy="12954"/>
    <xdr:sp macro="" textlink="">
      <xdr:nvSpPr>
        <xdr:cNvPr id="194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0</xdr:colOff>
      <xdr:row>5</xdr:row>
      <xdr:rowOff>0</xdr:rowOff>
    </xdr:from>
    <xdr:ext cx="3128" cy="12954"/>
    <xdr:sp macro="" textlink="">
      <xdr:nvSpPr>
        <xdr:cNvPr id="195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196" name="AutoShape 2849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197" name="AutoShape 2850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198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199" name="AutoShape 2852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200" name="AutoShape 2853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201" name="AutoShape 2854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202" name="AutoShape 2855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203" name="AutoShape 2857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204" name="AutoShape 2858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205" name="AutoShape 2859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206" name="AutoShape 2860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207" name="AutoShape 2861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208" name="AutoShape 2855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209" name="AutoShape 2861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210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211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212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213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214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215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216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217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218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219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220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221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222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223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224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225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226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227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228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229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230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231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232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233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0</xdr:colOff>
      <xdr:row>5</xdr:row>
      <xdr:rowOff>0</xdr:rowOff>
    </xdr:from>
    <xdr:ext cx="3128" cy="12954"/>
    <xdr:sp macro="" textlink="">
      <xdr:nvSpPr>
        <xdr:cNvPr id="234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0</xdr:colOff>
      <xdr:row>5</xdr:row>
      <xdr:rowOff>0</xdr:rowOff>
    </xdr:from>
    <xdr:ext cx="3128" cy="12954"/>
    <xdr:sp macro="" textlink="">
      <xdr:nvSpPr>
        <xdr:cNvPr id="235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0</xdr:colOff>
      <xdr:row>5</xdr:row>
      <xdr:rowOff>0</xdr:rowOff>
    </xdr:from>
    <xdr:ext cx="3128" cy="12954"/>
    <xdr:sp macro="" textlink="">
      <xdr:nvSpPr>
        <xdr:cNvPr id="236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237" name="AutoShape 2849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238" name="AutoShape 2850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239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240" name="AutoShape 2852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241" name="AutoShape 2853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242" name="AutoShape 2854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243" name="AutoShape 2855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244" name="AutoShape 2857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245" name="AutoShape 2858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246" name="AutoShape 2859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247" name="AutoShape 2860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248" name="AutoShape 2861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249" name="AutoShape 2855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250" name="AutoShape 2861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251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252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253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254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255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256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257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258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259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260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261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262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263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264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265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266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267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268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269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270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271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272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273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274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0</xdr:colOff>
      <xdr:row>5</xdr:row>
      <xdr:rowOff>0</xdr:rowOff>
    </xdr:from>
    <xdr:ext cx="3128" cy="12954"/>
    <xdr:sp macro="" textlink="">
      <xdr:nvSpPr>
        <xdr:cNvPr id="275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0</xdr:colOff>
      <xdr:row>5</xdr:row>
      <xdr:rowOff>0</xdr:rowOff>
    </xdr:from>
    <xdr:ext cx="3128" cy="12954"/>
    <xdr:sp macro="" textlink="">
      <xdr:nvSpPr>
        <xdr:cNvPr id="276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0</xdr:colOff>
      <xdr:row>5</xdr:row>
      <xdr:rowOff>0</xdr:rowOff>
    </xdr:from>
    <xdr:ext cx="3128" cy="12954"/>
    <xdr:sp macro="" textlink="">
      <xdr:nvSpPr>
        <xdr:cNvPr id="277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11</xdr:col>
      <xdr:colOff>0</xdr:colOff>
      <xdr:row>5</xdr:row>
      <xdr:rowOff>0</xdr:rowOff>
    </xdr:from>
    <xdr:ext cx="3128" cy="12954"/>
    <xdr:sp macro="" textlink="">
      <xdr:nvSpPr>
        <xdr:cNvPr id="278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11</xdr:col>
      <xdr:colOff>0</xdr:colOff>
      <xdr:row>5</xdr:row>
      <xdr:rowOff>0</xdr:rowOff>
    </xdr:from>
    <xdr:ext cx="3128" cy="12954"/>
    <xdr:sp macro="" textlink="">
      <xdr:nvSpPr>
        <xdr:cNvPr id="279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11</xdr:col>
      <xdr:colOff>0</xdr:colOff>
      <xdr:row>5</xdr:row>
      <xdr:rowOff>0</xdr:rowOff>
    </xdr:from>
    <xdr:ext cx="3128" cy="12954"/>
    <xdr:sp macro="" textlink="">
      <xdr:nvSpPr>
        <xdr:cNvPr id="280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11</xdr:col>
      <xdr:colOff>0</xdr:colOff>
      <xdr:row>5</xdr:row>
      <xdr:rowOff>0</xdr:rowOff>
    </xdr:from>
    <xdr:ext cx="3128" cy="12954"/>
    <xdr:sp macro="" textlink="">
      <xdr:nvSpPr>
        <xdr:cNvPr id="281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11</xdr:col>
      <xdr:colOff>0</xdr:colOff>
      <xdr:row>5</xdr:row>
      <xdr:rowOff>0</xdr:rowOff>
    </xdr:from>
    <xdr:ext cx="3128" cy="12954"/>
    <xdr:sp macro="" textlink="">
      <xdr:nvSpPr>
        <xdr:cNvPr id="282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11</xdr:col>
      <xdr:colOff>0</xdr:colOff>
      <xdr:row>5</xdr:row>
      <xdr:rowOff>0</xdr:rowOff>
    </xdr:from>
    <xdr:ext cx="3128" cy="12954"/>
    <xdr:sp macro="" textlink="">
      <xdr:nvSpPr>
        <xdr:cNvPr id="283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11</xdr:col>
      <xdr:colOff>0</xdr:colOff>
      <xdr:row>5</xdr:row>
      <xdr:rowOff>0</xdr:rowOff>
    </xdr:from>
    <xdr:ext cx="3128" cy="12954"/>
    <xdr:sp macro="" textlink="">
      <xdr:nvSpPr>
        <xdr:cNvPr id="284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11</xdr:col>
      <xdr:colOff>0</xdr:colOff>
      <xdr:row>5</xdr:row>
      <xdr:rowOff>0</xdr:rowOff>
    </xdr:from>
    <xdr:ext cx="3128" cy="12954"/>
    <xdr:sp macro="" textlink="">
      <xdr:nvSpPr>
        <xdr:cNvPr id="285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11</xdr:col>
      <xdr:colOff>0</xdr:colOff>
      <xdr:row>5</xdr:row>
      <xdr:rowOff>0</xdr:rowOff>
    </xdr:from>
    <xdr:ext cx="3128" cy="12954"/>
    <xdr:sp macro="" textlink="">
      <xdr:nvSpPr>
        <xdr:cNvPr id="286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287" name="AutoShape 2849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288" name="AutoShape 2850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289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290" name="AutoShape 2852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291" name="AutoShape 2853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292" name="AutoShape 2854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293" name="AutoShape 2855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294" name="AutoShape 2857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295" name="AutoShape 2858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296" name="AutoShape 2859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297" name="AutoShape 2860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298" name="AutoShape 2861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299" name="AutoShape 2855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300" name="AutoShape 2861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301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302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303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304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305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306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307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08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09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10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11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12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13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14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15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16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17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18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19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20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321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322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323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324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0</xdr:colOff>
      <xdr:row>5</xdr:row>
      <xdr:rowOff>0</xdr:rowOff>
    </xdr:from>
    <xdr:ext cx="3128" cy="12954"/>
    <xdr:sp macro="" textlink="">
      <xdr:nvSpPr>
        <xdr:cNvPr id="325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0</xdr:colOff>
      <xdr:row>5</xdr:row>
      <xdr:rowOff>0</xdr:rowOff>
    </xdr:from>
    <xdr:ext cx="3128" cy="12954"/>
    <xdr:sp macro="" textlink="">
      <xdr:nvSpPr>
        <xdr:cNvPr id="326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0</xdr:colOff>
      <xdr:row>5</xdr:row>
      <xdr:rowOff>0</xdr:rowOff>
    </xdr:from>
    <xdr:ext cx="3128" cy="12954"/>
    <xdr:sp macro="" textlink="">
      <xdr:nvSpPr>
        <xdr:cNvPr id="327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328" name="AutoShape 2849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329" name="AutoShape 2850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330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331" name="AutoShape 2852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332" name="AutoShape 2853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333" name="AutoShape 2854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334" name="AutoShape 2855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335" name="AutoShape 2857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336" name="AutoShape 2858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337" name="AutoShape 2859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338" name="AutoShape 2860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339" name="AutoShape 2861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340" name="AutoShape 2855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341" name="AutoShape 2861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342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343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344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345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346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347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348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49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50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51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52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53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54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55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56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57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58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59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60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61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362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363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364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365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0</xdr:colOff>
      <xdr:row>5</xdr:row>
      <xdr:rowOff>0</xdr:rowOff>
    </xdr:from>
    <xdr:ext cx="3128" cy="12954"/>
    <xdr:sp macro="" textlink="">
      <xdr:nvSpPr>
        <xdr:cNvPr id="366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0</xdr:colOff>
      <xdr:row>5</xdr:row>
      <xdr:rowOff>0</xdr:rowOff>
    </xdr:from>
    <xdr:ext cx="3128" cy="12954"/>
    <xdr:sp macro="" textlink="">
      <xdr:nvSpPr>
        <xdr:cNvPr id="367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0</xdr:colOff>
      <xdr:row>5</xdr:row>
      <xdr:rowOff>0</xdr:rowOff>
    </xdr:from>
    <xdr:ext cx="3128" cy="12954"/>
    <xdr:sp macro="" textlink="">
      <xdr:nvSpPr>
        <xdr:cNvPr id="368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369" name="AutoShape 2849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370" name="AutoShape 2850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371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372" name="AutoShape 2852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373" name="AutoShape 2853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374" name="AutoShape 2854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375" name="AutoShape 2855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376" name="AutoShape 2857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377" name="AutoShape 2858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378" name="AutoShape 2859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379" name="AutoShape 2860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380" name="AutoShape 2861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381" name="AutoShape 2855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382" name="AutoShape 2861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383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384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385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386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387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388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389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90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91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92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93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94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95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96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97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98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99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400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401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402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03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04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05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06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0</xdr:colOff>
      <xdr:row>5</xdr:row>
      <xdr:rowOff>0</xdr:rowOff>
    </xdr:from>
    <xdr:ext cx="3128" cy="12954"/>
    <xdr:sp macro="" textlink="">
      <xdr:nvSpPr>
        <xdr:cNvPr id="407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0</xdr:colOff>
      <xdr:row>5</xdr:row>
      <xdr:rowOff>0</xdr:rowOff>
    </xdr:from>
    <xdr:ext cx="3128" cy="12954"/>
    <xdr:sp macro="" textlink="">
      <xdr:nvSpPr>
        <xdr:cNvPr id="408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0</xdr:colOff>
      <xdr:row>5</xdr:row>
      <xdr:rowOff>0</xdr:rowOff>
    </xdr:from>
    <xdr:ext cx="3128" cy="12954"/>
    <xdr:sp macro="" textlink="">
      <xdr:nvSpPr>
        <xdr:cNvPr id="409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11</xdr:col>
      <xdr:colOff>0</xdr:colOff>
      <xdr:row>5</xdr:row>
      <xdr:rowOff>0</xdr:rowOff>
    </xdr:from>
    <xdr:ext cx="3128" cy="12954"/>
    <xdr:sp macro="" textlink="">
      <xdr:nvSpPr>
        <xdr:cNvPr id="410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11</xdr:col>
      <xdr:colOff>0</xdr:colOff>
      <xdr:row>5</xdr:row>
      <xdr:rowOff>0</xdr:rowOff>
    </xdr:from>
    <xdr:ext cx="3128" cy="12954"/>
    <xdr:sp macro="" textlink="">
      <xdr:nvSpPr>
        <xdr:cNvPr id="411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11</xdr:col>
      <xdr:colOff>0</xdr:colOff>
      <xdr:row>5</xdr:row>
      <xdr:rowOff>0</xdr:rowOff>
    </xdr:from>
    <xdr:ext cx="3128" cy="12954"/>
    <xdr:sp macro="" textlink="">
      <xdr:nvSpPr>
        <xdr:cNvPr id="412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11</xdr:col>
      <xdr:colOff>0</xdr:colOff>
      <xdr:row>5</xdr:row>
      <xdr:rowOff>0</xdr:rowOff>
    </xdr:from>
    <xdr:ext cx="3128" cy="12954"/>
    <xdr:sp macro="" textlink="">
      <xdr:nvSpPr>
        <xdr:cNvPr id="413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11</xdr:col>
      <xdr:colOff>0</xdr:colOff>
      <xdr:row>5</xdr:row>
      <xdr:rowOff>0</xdr:rowOff>
    </xdr:from>
    <xdr:ext cx="3128" cy="12954"/>
    <xdr:sp macro="" textlink="">
      <xdr:nvSpPr>
        <xdr:cNvPr id="414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11</xdr:col>
      <xdr:colOff>0</xdr:colOff>
      <xdr:row>5</xdr:row>
      <xdr:rowOff>0</xdr:rowOff>
    </xdr:from>
    <xdr:ext cx="3128" cy="12954"/>
    <xdr:sp macro="" textlink="">
      <xdr:nvSpPr>
        <xdr:cNvPr id="415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11</xdr:col>
      <xdr:colOff>0</xdr:colOff>
      <xdr:row>5</xdr:row>
      <xdr:rowOff>0</xdr:rowOff>
    </xdr:from>
    <xdr:ext cx="3128" cy="12954"/>
    <xdr:sp macro="" textlink="">
      <xdr:nvSpPr>
        <xdr:cNvPr id="416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11</xdr:col>
      <xdr:colOff>0</xdr:colOff>
      <xdr:row>5</xdr:row>
      <xdr:rowOff>0</xdr:rowOff>
    </xdr:from>
    <xdr:ext cx="3128" cy="12954"/>
    <xdr:sp macro="" textlink="">
      <xdr:nvSpPr>
        <xdr:cNvPr id="417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11</xdr:col>
      <xdr:colOff>0</xdr:colOff>
      <xdr:row>5</xdr:row>
      <xdr:rowOff>0</xdr:rowOff>
    </xdr:from>
    <xdr:ext cx="3128" cy="12954"/>
    <xdr:sp macro="" textlink="">
      <xdr:nvSpPr>
        <xdr:cNvPr id="418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19" name="AutoShape 2849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20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21" name="AutoShape 2852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22" name="AutoShape 2853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23" name="AutoShape 2854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24" name="AutoShape 2855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25" name="AutoShape 2855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26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27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28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29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30" name="AutoShape 2849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31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32" name="AutoShape 2852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33" name="AutoShape 2853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34" name="AutoShape 2854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35" name="AutoShape 2855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36" name="AutoShape 2855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37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38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39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40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41" name="AutoShape 2849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42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43" name="AutoShape 2852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44" name="AutoShape 2853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45" name="AutoShape 2854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46" name="AutoShape 2855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47" name="AutoShape 2855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48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49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50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51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</xdr:row>
          <xdr:rowOff>19050</xdr:rowOff>
        </xdr:from>
        <xdr:to>
          <xdr:col>1</xdr:col>
          <xdr:colOff>1714500</xdr:colOff>
          <xdr:row>16</xdr:row>
          <xdr:rowOff>28575</xdr:rowOff>
        </xdr:to>
        <xdr:sp macro="" textlink="">
          <xdr:nvSpPr>
            <xdr:cNvPr id="26625" name="Scroll Bar 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17</xdr:row>
          <xdr:rowOff>19050</xdr:rowOff>
        </xdr:from>
        <xdr:to>
          <xdr:col>1</xdr:col>
          <xdr:colOff>1714500</xdr:colOff>
          <xdr:row>18</xdr:row>
          <xdr:rowOff>28575</xdr:rowOff>
        </xdr:to>
        <xdr:sp macro="" textlink="">
          <xdr:nvSpPr>
            <xdr:cNvPr id="26626" name="Scroll Bar 2" hidden="1">
              <a:extLst>
                <a:ext uri="{63B3BB69-23CF-44E3-9099-C40C66FF867C}">
                  <a14:compatExt spid="_x0000_s26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</xdr:row>
          <xdr:rowOff>19050</xdr:rowOff>
        </xdr:from>
        <xdr:to>
          <xdr:col>1</xdr:col>
          <xdr:colOff>1714500</xdr:colOff>
          <xdr:row>15</xdr:row>
          <xdr:rowOff>28575</xdr:rowOff>
        </xdr:to>
        <xdr:sp macro="" textlink="">
          <xdr:nvSpPr>
            <xdr:cNvPr id="26628" name="Scroll Bar 4" hidden="1">
              <a:extLst>
                <a:ext uri="{63B3BB69-23CF-44E3-9099-C40C66FF867C}">
                  <a14:compatExt spid="_x0000_s26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39</xdr:row>
          <xdr:rowOff>19050</xdr:rowOff>
        </xdr:from>
        <xdr:to>
          <xdr:col>1</xdr:col>
          <xdr:colOff>1714500</xdr:colOff>
          <xdr:row>40</xdr:row>
          <xdr:rowOff>38100</xdr:rowOff>
        </xdr:to>
        <xdr:sp macro="" textlink="">
          <xdr:nvSpPr>
            <xdr:cNvPr id="26629" name="Scroll Bar 5" hidden="1">
              <a:extLst>
                <a:ext uri="{63B3BB69-23CF-44E3-9099-C40C66FF867C}">
                  <a14:compatExt spid="_x0000_s26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41</xdr:row>
          <xdr:rowOff>19050</xdr:rowOff>
        </xdr:from>
        <xdr:to>
          <xdr:col>1</xdr:col>
          <xdr:colOff>1714500</xdr:colOff>
          <xdr:row>42</xdr:row>
          <xdr:rowOff>38100</xdr:rowOff>
        </xdr:to>
        <xdr:sp macro="" textlink="">
          <xdr:nvSpPr>
            <xdr:cNvPr id="26630" name="Scroll Bar 6" hidden="1">
              <a:extLst>
                <a:ext uri="{63B3BB69-23CF-44E3-9099-C40C66FF867C}">
                  <a14:compatExt spid="_x0000_s26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38</xdr:row>
          <xdr:rowOff>19050</xdr:rowOff>
        </xdr:from>
        <xdr:to>
          <xdr:col>1</xdr:col>
          <xdr:colOff>1714500</xdr:colOff>
          <xdr:row>39</xdr:row>
          <xdr:rowOff>38100</xdr:rowOff>
        </xdr:to>
        <xdr:sp macro="" textlink="">
          <xdr:nvSpPr>
            <xdr:cNvPr id="26631" name="Scroll Bar 7" hidden="1">
              <a:extLst>
                <a:ext uri="{63B3BB69-23CF-44E3-9099-C40C66FF867C}">
                  <a14:compatExt spid="_x0000_s26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51</xdr:row>
          <xdr:rowOff>19050</xdr:rowOff>
        </xdr:from>
        <xdr:to>
          <xdr:col>1</xdr:col>
          <xdr:colOff>1714500</xdr:colOff>
          <xdr:row>52</xdr:row>
          <xdr:rowOff>28575</xdr:rowOff>
        </xdr:to>
        <xdr:sp macro="" textlink="">
          <xdr:nvSpPr>
            <xdr:cNvPr id="26632" name="Scroll Bar 8" hidden="1">
              <a:extLst>
                <a:ext uri="{63B3BB69-23CF-44E3-9099-C40C66FF867C}">
                  <a14:compatExt spid="_x0000_s26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53</xdr:row>
          <xdr:rowOff>19050</xdr:rowOff>
        </xdr:from>
        <xdr:to>
          <xdr:col>1</xdr:col>
          <xdr:colOff>1714500</xdr:colOff>
          <xdr:row>54</xdr:row>
          <xdr:rowOff>28575</xdr:rowOff>
        </xdr:to>
        <xdr:sp macro="" textlink="">
          <xdr:nvSpPr>
            <xdr:cNvPr id="26633" name="Scroll Bar 9" hidden="1">
              <a:extLst>
                <a:ext uri="{63B3BB69-23CF-44E3-9099-C40C66FF867C}">
                  <a14:compatExt spid="_x0000_s26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50</xdr:row>
          <xdr:rowOff>19050</xdr:rowOff>
        </xdr:from>
        <xdr:to>
          <xdr:col>1</xdr:col>
          <xdr:colOff>1714500</xdr:colOff>
          <xdr:row>51</xdr:row>
          <xdr:rowOff>28575</xdr:rowOff>
        </xdr:to>
        <xdr:sp macro="" textlink="">
          <xdr:nvSpPr>
            <xdr:cNvPr id="26634" name="Scroll Bar 10" hidden="1">
              <a:extLst>
                <a:ext uri="{63B3BB69-23CF-44E3-9099-C40C66FF867C}">
                  <a14:compatExt spid="_x0000_s26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63</xdr:row>
          <xdr:rowOff>19050</xdr:rowOff>
        </xdr:from>
        <xdr:to>
          <xdr:col>1</xdr:col>
          <xdr:colOff>1714500</xdr:colOff>
          <xdr:row>64</xdr:row>
          <xdr:rowOff>28575</xdr:rowOff>
        </xdr:to>
        <xdr:sp macro="" textlink="">
          <xdr:nvSpPr>
            <xdr:cNvPr id="26635" name="Scroll Bar 11" hidden="1">
              <a:extLst>
                <a:ext uri="{63B3BB69-23CF-44E3-9099-C40C66FF867C}">
                  <a14:compatExt spid="_x0000_s26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65</xdr:row>
          <xdr:rowOff>19050</xdr:rowOff>
        </xdr:from>
        <xdr:to>
          <xdr:col>1</xdr:col>
          <xdr:colOff>1714500</xdr:colOff>
          <xdr:row>66</xdr:row>
          <xdr:rowOff>28575</xdr:rowOff>
        </xdr:to>
        <xdr:sp macro="" textlink="">
          <xdr:nvSpPr>
            <xdr:cNvPr id="26636" name="Scroll Bar 12" hidden="1">
              <a:extLst>
                <a:ext uri="{63B3BB69-23CF-44E3-9099-C40C66FF867C}">
                  <a14:compatExt spid="_x0000_s26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62</xdr:row>
          <xdr:rowOff>19050</xdr:rowOff>
        </xdr:from>
        <xdr:to>
          <xdr:col>1</xdr:col>
          <xdr:colOff>1714500</xdr:colOff>
          <xdr:row>63</xdr:row>
          <xdr:rowOff>28575</xdr:rowOff>
        </xdr:to>
        <xdr:sp macro="" textlink="">
          <xdr:nvSpPr>
            <xdr:cNvPr id="26637" name="Scroll Bar 13" hidden="1">
              <a:extLst>
                <a:ext uri="{63B3BB69-23CF-44E3-9099-C40C66FF867C}">
                  <a14:compatExt spid="_x0000_s26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27</xdr:row>
          <xdr:rowOff>19050</xdr:rowOff>
        </xdr:from>
        <xdr:to>
          <xdr:col>1</xdr:col>
          <xdr:colOff>1714500</xdr:colOff>
          <xdr:row>28</xdr:row>
          <xdr:rowOff>28575</xdr:rowOff>
        </xdr:to>
        <xdr:sp macro="" textlink="">
          <xdr:nvSpPr>
            <xdr:cNvPr id="26644" name="Scroll Bar 20" hidden="1">
              <a:extLst>
                <a:ext uri="{63B3BB69-23CF-44E3-9099-C40C66FF867C}">
                  <a14:compatExt spid="_x0000_s26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29</xdr:row>
          <xdr:rowOff>19050</xdr:rowOff>
        </xdr:from>
        <xdr:to>
          <xdr:col>1</xdr:col>
          <xdr:colOff>1714500</xdr:colOff>
          <xdr:row>30</xdr:row>
          <xdr:rowOff>28575</xdr:rowOff>
        </xdr:to>
        <xdr:sp macro="" textlink="">
          <xdr:nvSpPr>
            <xdr:cNvPr id="26645" name="Scroll Bar 21" hidden="1">
              <a:extLst>
                <a:ext uri="{63B3BB69-23CF-44E3-9099-C40C66FF867C}">
                  <a14:compatExt spid="_x0000_s26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26</xdr:row>
          <xdr:rowOff>19050</xdr:rowOff>
        </xdr:from>
        <xdr:to>
          <xdr:col>1</xdr:col>
          <xdr:colOff>1714500</xdr:colOff>
          <xdr:row>27</xdr:row>
          <xdr:rowOff>28575</xdr:rowOff>
        </xdr:to>
        <xdr:sp macro="" textlink="">
          <xdr:nvSpPr>
            <xdr:cNvPr id="26646" name="Scroll Bar 22" hidden="1">
              <a:extLst>
                <a:ext uri="{63B3BB69-23CF-44E3-9099-C40C66FF867C}">
                  <a14:compatExt spid="_x0000_s26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2" name="AutoShape 2849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866775</xdr:colOff>
      <xdr:row>5</xdr:row>
      <xdr:rowOff>0</xdr:rowOff>
    </xdr:from>
    <xdr:to>
      <xdr:col>5</xdr:col>
      <xdr:colOff>869904</xdr:colOff>
      <xdr:row>5</xdr:row>
      <xdr:rowOff>12954</xdr:rowOff>
    </xdr:to>
    <xdr:sp macro="" textlink="">
      <xdr:nvSpPr>
        <xdr:cNvPr id="3" name="AutoShape 2850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4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5" name="AutoShape 2852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6" name="AutoShape 2853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7" name="AutoShape 2854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8" name="AutoShape 2855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866775</xdr:colOff>
      <xdr:row>5</xdr:row>
      <xdr:rowOff>0</xdr:rowOff>
    </xdr:from>
    <xdr:to>
      <xdr:col>5</xdr:col>
      <xdr:colOff>869904</xdr:colOff>
      <xdr:row>5</xdr:row>
      <xdr:rowOff>12954</xdr:rowOff>
    </xdr:to>
    <xdr:sp macro="" textlink="">
      <xdr:nvSpPr>
        <xdr:cNvPr id="9" name="AutoShape 2857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866775</xdr:colOff>
      <xdr:row>5</xdr:row>
      <xdr:rowOff>0</xdr:rowOff>
    </xdr:from>
    <xdr:to>
      <xdr:col>5</xdr:col>
      <xdr:colOff>869904</xdr:colOff>
      <xdr:row>5</xdr:row>
      <xdr:rowOff>12954</xdr:rowOff>
    </xdr:to>
    <xdr:sp macro="" textlink="">
      <xdr:nvSpPr>
        <xdr:cNvPr id="10" name="AutoShape 2858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866775</xdr:colOff>
      <xdr:row>5</xdr:row>
      <xdr:rowOff>0</xdr:rowOff>
    </xdr:from>
    <xdr:to>
      <xdr:col>5</xdr:col>
      <xdr:colOff>869904</xdr:colOff>
      <xdr:row>5</xdr:row>
      <xdr:rowOff>12954</xdr:rowOff>
    </xdr:to>
    <xdr:sp macro="" textlink="">
      <xdr:nvSpPr>
        <xdr:cNvPr id="11" name="AutoShape 2859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866775</xdr:colOff>
      <xdr:row>5</xdr:row>
      <xdr:rowOff>0</xdr:rowOff>
    </xdr:from>
    <xdr:to>
      <xdr:col>5</xdr:col>
      <xdr:colOff>869904</xdr:colOff>
      <xdr:row>5</xdr:row>
      <xdr:rowOff>12954</xdr:rowOff>
    </xdr:to>
    <xdr:sp macro="" textlink="">
      <xdr:nvSpPr>
        <xdr:cNvPr id="12" name="AutoShape 2860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866775</xdr:colOff>
      <xdr:row>5</xdr:row>
      <xdr:rowOff>0</xdr:rowOff>
    </xdr:from>
    <xdr:to>
      <xdr:col>5</xdr:col>
      <xdr:colOff>869904</xdr:colOff>
      <xdr:row>5</xdr:row>
      <xdr:rowOff>12954</xdr:rowOff>
    </xdr:to>
    <xdr:sp macro="" textlink="">
      <xdr:nvSpPr>
        <xdr:cNvPr id="13" name="AutoShape 2861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14" name="AutoShape 2855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866775</xdr:colOff>
      <xdr:row>5</xdr:row>
      <xdr:rowOff>0</xdr:rowOff>
    </xdr:from>
    <xdr:to>
      <xdr:col>5</xdr:col>
      <xdr:colOff>869904</xdr:colOff>
      <xdr:row>5</xdr:row>
      <xdr:rowOff>12954</xdr:rowOff>
    </xdr:to>
    <xdr:sp macro="" textlink="">
      <xdr:nvSpPr>
        <xdr:cNvPr id="15" name="AutoShape 2861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9</xdr:col>
      <xdr:colOff>866775</xdr:colOff>
      <xdr:row>5</xdr:row>
      <xdr:rowOff>0</xdr:rowOff>
    </xdr:from>
    <xdr:to>
      <xdr:col>9</xdr:col>
      <xdr:colOff>869903</xdr:colOff>
      <xdr:row>5</xdr:row>
      <xdr:rowOff>12954</xdr:rowOff>
    </xdr:to>
    <xdr:sp macro="" textlink="">
      <xdr:nvSpPr>
        <xdr:cNvPr id="16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9</xdr:col>
      <xdr:colOff>866775</xdr:colOff>
      <xdr:row>5</xdr:row>
      <xdr:rowOff>0</xdr:rowOff>
    </xdr:from>
    <xdr:to>
      <xdr:col>9</xdr:col>
      <xdr:colOff>869903</xdr:colOff>
      <xdr:row>5</xdr:row>
      <xdr:rowOff>12954</xdr:rowOff>
    </xdr:to>
    <xdr:sp macro="" textlink="">
      <xdr:nvSpPr>
        <xdr:cNvPr id="17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9</xdr:col>
      <xdr:colOff>866775</xdr:colOff>
      <xdr:row>5</xdr:row>
      <xdr:rowOff>0</xdr:rowOff>
    </xdr:from>
    <xdr:to>
      <xdr:col>9</xdr:col>
      <xdr:colOff>869903</xdr:colOff>
      <xdr:row>5</xdr:row>
      <xdr:rowOff>12954</xdr:rowOff>
    </xdr:to>
    <xdr:sp macro="" textlink="">
      <xdr:nvSpPr>
        <xdr:cNvPr id="18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9</xdr:col>
      <xdr:colOff>866775</xdr:colOff>
      <xdr:row>5</xdr:row>
      <xdr:rowOff>0</xdr:rowOff>
    </xdr:from>
    <xdr:to>
      <xdr:col>9</xdr:col>
      <xdr:colOff>869903</xdr:colOff>
      <xdr:row>5</xdr:row>
      <xdr:rowOff>12954</xdr:rowOff>
    </xdr:to>
    <xdr:sp macro="" textlink="">
      <xdr:nvSpPr>
        <xdr:cNvPr id="19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9</xdr:col>
      <xdr:colOff>866775</xdr:colOff>
      <xdr:row>5</xdr:row>
      <xdr:rowOff>0</xdr:rowOff>
    </xdr:from>
    <xdr:to>
      <xdr:col>9</xdr:col>
      <xdr:colOff>869903</xdr:colOff>
      <xdr:row>5</xdr:row>
      <xdr:rowOff>12954</xdr:rowOff>
    </xdr:to>
    <xdr:sp macro="" textlink="">
      <xdr:nvSpPr>
        <xdr:cNvPr id="20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9</xdr:col>
      <xdr:colOff>866775</xdr:colOff>
      <xdr:row>5</xdr:row>
      <xdr:rowOff>0</xdr:rowOff>
    </xdr:from>
    <xdr:to>
      <xdr:col>9</xdr:col>
      <xdr:colOff>869903</xdr:colOff>
      <xdr:row>5</xdr:row>
      <xdr:rowOff>12954</xdr:rowOff>
    </xdr:to>
    <xdr:sp macro="" textlink="">
      <xdr:nvSpPr>
        <xdr:cNvPr id="21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9</xdr:col>
      <xdr:colOff>866775</xdr:colOff>
      <xdr:row>5</xdr:row>
      <xdr:rowOff>0</xdr:rowOff>
    </xdr:from>
    <xdr:to>
      <xdr:col>9</xdr:col>
      <xdr:colOff>869903</xdr:colOff>
      <xdr:row>5</xdr:row>
      <xdr:rowOff>12954</xdr:rowOff>
    </xdr:to>
    <xdr:sp macro="" textlink="">
      <xdr:nvSpPr>
        <xdr:cNvPr id="22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23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24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25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26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27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28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29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30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31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32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33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34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35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36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37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38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39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0</xdr:colOff>
      <xdr:row>5</xdr:row>
      <xdr:rowOff>0</xdr:rowOff>
    </xdr:from>
    <xdr:to>
      <xdr:col>5</xdr:col>
      <xdr:colOff>3128</xdr:colOff>
      <xdr:row>5</xdr:row>
      <xdr:rowOff>12954</xdr:rowOff>
    </xdr:to>
    <xdr:sp macro="" textlink="">
      <xdr:nvSpPr>
        <xdr:cNvPr id="40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0</xdr:colOff>
      <xdr:row>5</xdr:row>
      <xdr:rowOff>0</xdr:rowOff>
    </xdr:from>
    <xdr:to>
      <xdr:col>5</xdr:col>
      <xdr:colOff>3128</xdr:colOff>
      <xdr:row>5</xdr:row>
      <xdr:rowOff>12954</xdr:rowOff>
    </xdr:to>
    <xdr:sp macro="" textlink="">
      <xdr:nvSpPr>
        <xdr:cNvPr id="41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0</xdr:colOff>
      <xdr:row>5</xdr:row>
      <xdr:rowOff>0</xdr:rowOff>
    </xdr:from>
    <xdr:to>
      <xdr:col>5</xdr:col>
      <xdr:colOff>3128</xdr:colOff>
      <xdr:row>5</xdr:row>
      <xdr:rowOff>12954</xdr:rowOff>
    </xdr:to>
    <xdr:sp macro="" textlink="">
      <xdr:nvSpPr>
        <xdr:cNvPr id="42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43" name="AutoShape 2849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866775</xdr:colOff>
      <xdr:row>5</xdr:row>
      <xdr:rowOff>0</xdr:rowOff>
    </xdr:from>
    <xdr:to>
      <xdr:col>5</xdr:col>
      <xdr:colOff>869904</xdr:colOff>
      <xdr:row>5</xdr:row>
      <xdr:rowOff>12954</xdr:rowOff>
    </xdr:to>
    <xdr:sp macro="" textlink="">
      <xdr:nvSpPr>
        <xdr:cNvPr id="44" name="AutoShape 2850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45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46" name="AutoShape 2852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47" name="AutoShape 2853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48" name="AutoShape 2854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49" name="AutoShape 2855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866775</xdr:colOff>
      <xdr:row>5</xdr:row>
      <xdr:rowOff>0</xdr:rowOff>
    </xdr:from>
    <xdr:to>
      <xdr:col>5</xdr:col>
      <xdr:colOff>869904</xdr:colOff>
      <xdr:row>5</xdr:row>
      <xdr:rowOff>12954</xdr:rowOff>
    </xdr:to>
    <xdr:sp macro="" textlink="">
      <xdr:nvSpPr>
        <xdr:cNvPr id="50" name="AutoShape 2857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866775</xdr:colOff>
      <xdr:row>5</xdr:row>
      <xdr:rowOff>0</xdr:rowOff>
    </xdr:from>
    <xdr:to>
      <xdr:col>5</xdr:col>
      <xdr:colOff>869904</xdr:colOff>
      <xdr:row>5</xdr:row>
      <xdr:rowOff>12954</xdr:rowOff>
    </xdr:to>
    <xdr:sp macro="" textlink="">
      <xdr:nvSpPr>
        <xdr:cNvPr id="51" name="AutoShape 2858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866775</xdr:colOff>
      <xdr:row>5</xdr:row>
      <xdr:rowOff>0</xdr:rowOff>
    </xdr:from>
    <xdr:to>
      <xdr:col>5</xdr:col>
      <xdr:colOff>869904</xdr:colOff>
      <xdr:row>5</xdr:row>
      <xdr:rowOff>12954</xdr:rowOff>
    </xdr:to>
    <xdr:sp macro="" textlink="">
      <xdr:nvSpPr>
        <xdr:cNvPr id="52" name="AutoShape 2859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866775</xdr:colOff>
      <xdr:row>5</xdr:row>
      <xdr:rowOff>0</xdr:rowOff>
    </xdr:from>
    <xdr:to>
      <xdr:col>5</xdr:col>
      <xdr:colOff>869904</xdr:colOff>
      <xdr:row>5</xdr:row>
      <xdr:rowOff>12954</xdr:rowOff>
    </xdr:to>
    <xdr:sp macro="" textlink="">
      <xdr:nvSpPr>
        <xdr:cNvPr id="53" name="AutoShape 2860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866775</xdr:colOff>
      <xdr:row>5</xdr:row>
      <xdr:rowOff>0</xdr:rowOff>
    </xdr:from>
    <xdr:to>
      <xdr:col>5</xdr:col>
      <xdr:colOff>869904</xdr:colOff>
      <xdr:row>5</xdr:row>
      <xdr:rowOff>12954</xdr:rowOff>
    </xdr:to>
    <xdr:sp macro="" textlink="">
      <xdr:nvSpPr>
        <xdr:cNvPr id="54" name="AutoShape 2861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55" name="AutoShape 2855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866775</xdr:colOff>
      <xdr:row>5</xdr:row>
      <xdr:rowOff>0</xdr:rowOff>
    </xdr:from>
    <xdr:to>
      <xdr:col>5</xdr:col>
      <xdr:colOff>869904</xdr:colOff>
      <xdr:row>5</xdr:row>
      <xdr:rowOff>12954</xdr:rowOff>
    </xdr:to>
    <xdr:sp macro="" textlink="">
      <xdr:nvSpPr>
        <xdr:cNvPr id="56" name="AutoShape 2861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9</xdr:col>
      <xdr:colOff>866775</xdr:colOff>
      <xdr:row>5</xdr:row>
      <xdr:rowOff>0</xdr:rowOff>
    </xdr:from>
    <xdr:to>
      <xdr:col>9</xdr:col>
      <xdr:colOff>869903</xdr:colOff>
      <xdr:row>5</xdr:row>
      <xdr:rowOff>12954</xdr:rowOff>
    </xdr:to>
    <xdr:sp macro="" textlink="">
      <xdr:nvSpPr>
        <xdr:cNvPr id="57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9</xdr:col>
      <xdr:colOff>866775</xdr:colOff>
      <xdr:row>5</xdr:row>
      <xdr:rowOff>0</xdr:rowOff>
    </xdr:from>
    <xdr:to>
      <xdr:col>9</xdr:col>
      <xdr:colOff>869903</xdr:colOff>
      <xdr:row>5</xdr:row>
      <xdr:rowOff>12954</xdr:rowOff>
    </xdr:to>
    <xdr:sp macro="" textlink="">
      <xdr:nvSpPr>
        <xdr:cNvPr id="58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9</xdr:col>
      <xdr:colOff>866775</xdr:colOff>
      <xdr:row>5</xdr:row>
      <xdr:rowOff>0</xdr:rowOff>
    </xdr:from>
    <xdr:to>
      <xdr:col>9</xdr:col>
      <xdr:colOff>869903</xdr:colOff>
      <xdr:row>5</xdr:row>
      <xdr:rowOff>12954</xdr:rowOff>
    </xdr:to>
    <xdr:sp macro="" textlink="">
      <xdr:nvSpPr>
        <xdr:cNvPr id="59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9</xdr:col>
      <xdr:colOff>866775</xdr:colOff>
      <xdr:row>5</xdr:row>
      <xdr:rowOff>0</xdr:rowOff>
    </xdr:from>
    <xdr:to>
      <xdr:col>9</xdr:col>
      <xdr:colOff>869903</xdr:colOff>
      <xdr:row>5</xdr:row>
      <xdr:rowOff>12954</xdr:rowOff>
    </xdr:to>
    <xdr:sp macro="" textlink="">
      <xdr:nvSpPr>
        <xdr:cNvPr id="60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9</xdr:col>
      <xdr:colOff>866775</xdr:colOff>
      <xdr:row>5</xdr:row>
      <xdr:rowOff>0</xdr:rowOff>
    </xdr:from>
    <xdr:to>
      <xdr:col>9</xdr:col>
      <xdr:colOff>869903</xdr:colOff>
      <xdr:row>5</xdr:row>
      <xdr:rowOff>12954</xdr:rowOff>
    </xdr:to>
    <xdr:sp macro="" textlink="">
      <xdr:nvSpPr>
        <xdr:cNvPr id="61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9</xdr:col>
      <xdr:colOff>866775</xdr:colOff>
      <xdr:row>5</xdr:row>
      <xdr:rowOff>0</xdr:rowOff>
    </xdr:from>
    <xdr:to>
      <xdr:col>9</xdr:col>
      <xdr:colOff>869903</xdr:colOff>
      <xdr:row>5</xdr:row>
      <xdr:rowOff>12954</xdr:rowOff>
    </xdr:to>
    <xdr:sp macro="" textlink="">
      <xdr:nvSpPr>
        <xdr:cNvPr id="62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9</xdr:col>
      <xdr:colOff>866775</xdr:colOff>
      <xdr:row>5</xdr:row>
      <xdr:rowOff>0</xdr:rowOff>
    </xdr:from>
    <xdr:to>
      <xdr:col>9</xdr:col>
      <xdr:colOff>869903</xdr:colOff>
      <xdr:row>5</xdr:row>
      <xdr:rowOff>12954</xdr:rowOff>
    </xdr:to>
    <xdr:sp macro="" textlink="">
      <xdr:nvSpPr>
        <xdr:cNvPr id="63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64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65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66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67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68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69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70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71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72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73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74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75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76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77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78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79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80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0</xdr:colOff>
      <xdr:row>5</xdr:row>
      <xdr:rowOff>0</xdr:rowOff>
    </xdr:from>
    <xdr:to>
      <xdr:col>5</xdr:col>
      <xdr:colOff>3128</xdr:colOff>
      <xdr:row>5</xdr:row>
      <xdr:rowOff>12954</xdr:rowOff>
    </xdr:to>
    <xdr:sp macro="" textlink="">
      <xdr:nvSpPr>
        <xdr:cNvPr id="81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0</xdr:colOff>
      <xdr:row>5</xdr:row>
      <xdr:rowOff>0</xdr:rowOff>
    </xdr:from>
    <xdr:to>
      <xdr:col>5</xdr:col>
      <xdr:colOff>3128</xdr:colOff>
      <xdr:row>5</xdr:row>
      <xdr:rowOff>12954</xdr:rowOff>
    </xdr:to>
    <xdr:sp macro="" textlink="">
      <xdr:nvSpPr>
        <xdr:cNvPr id="82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0</xdr:colOff>
      <xdr:row>5</xdr:row>
      <xdr:rowOff>0</xdr:rowOff>
    </xdr:from>
    <xdr:to>
      <xdr:col>5</xdr:col>
      <xdr:colOff>3128</xdr:colOff>
      <xdr:row>5</xdr:row>
      <xdr:rowOff>12954</xdr:rowOff>
    </xdr:to>
    <xdr:sp macro="" textlink="">
      <xdr:nvSpPr>
        <xdr:cNvPr id="83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84" name="AutoShape 2849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866775</xdr:colOff>
      <xdr:row>5</xdr:row>
      <xdr:rowOff>0</xdr:rowOff>
    </xdr:from>
    <xdr:to>
      <xdr:col>5</xdr:col>
      <xdr:colOff>869904</xdr:colOff>
      <xdr:row>5</xdr:row>
      <xdr:rowOff>12954</xdr:rowOff>
    </xdr:to>
    <xdr:sp macro="" textlink="">
      <xdr:nvSpPr>
        <xdr:cNvPr id="85" name="AutoShape 2850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86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87" name="AutoShape 2852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88" name="AutoShape 2853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89" name="AutoShape 2854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90" name="AutoShape 2855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866775</xdr:colOff>
      <xdr:row>5</xdr:row>
      <xdr:rowOff>0</xdr:rowOff>
    </xdr:from>
    <xdr:to>
      <xdr:col>5</xdr:col>
      <xdr:colOff>869904</xdr:colOff>
      <xdr:row>5</xdr:row>
      <xdr:rowOff>12954</xdr:rowOff>
    </xdr:to>
    <xdr:sp macro="" textlink="">
      <xdr:nvSpPr>
        <xdr:cNvPr id="91" name="AutoShape 2857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866775</xdr:colOff>
      <xdr:row>5</xdr:row>
      <xdr:rowOff>0</xdr:rowOff>
    </xdr:from>
    <xdr:to>
      <xdr:col>5</xdr:col>
      <xdr:colOff>869904</xdr:colOff>
      <xdr:row>5</xdr:row>
      <xdr:rowOff>12954</xdr:rowOff>
    </xdr:to>
    <xdr:sp macro="" textlink="">
      <xdr:nvSpPr>
        <xdr:cNvPr id="92" name="AutoShape 2858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866775</xdr:colOff>
      <xdr:row>5</xdr:row>
      <xdr:rowOff>0</xdr:rowOff>
    </xdr:from>
    <xdr:to>
      <xdr:col>5</xdr:col>
      <xdr:colOff>869904</xdr:colOff>
      <xdr:row>5</xdr:row>
      <xdr:rowOff>12954</xdr:rowOff>
    </xdr:to>
    <xdr:sp macro="" textlink="">
      <xdr:nvSpPr>
        <xdr:cNvPr id="93" name="AutoShape 2859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866775</xdr:colOff>
      <xdr:row>5</xdr:row>
      <xdr:rowOff>0</xdr:rowOff>
    </xdr:from>
    <xdr:to>
      <xdr:col>5</xdr:col>
      <xdr:colOff>869904</xdr:colOff>
      <xdr:row>5</xdr:row>
      <xdr:rowOff>12954</xdr:rowOff>
    </xdr:to>
    <xdr:sp macro="" textlink="">
      <xdr:nvSpPr>
        <xdr:cNvPr id="94" name="AutoShape 2860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866775</xdr:colOff>
      <xdr:row>5</xdr:row>
      <xdr:rowOff>0</xdr:rowOff>
    </xdr:from>
    <xdr:to>
      <xdr:col>5</xdr:col>
      <xdr:colOff>869904</xdr:colOff>
      <xdr:row>5</xdr:row>
      <xdr:rowOff>12954</xdr:rowOff>
    </xdr:to>
    <xdr:sp macro="" textlink="">
      <xdr:nvSpPr>
        <xdr:cNvPr id="95" name="AutoShape 2861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96" name="AutoShape 2855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866775</xdr:colOff>
      <xdr:row>5</xdr:row>
      <xdr:rowOff>0</xdr:rowOff>
    </xdr:from>
    <xdr:to>
      <xdr:col>5</xdr:col>
      <xdr:colOff>869904</xdr:colOff>
      <xdr:row>5</xdr:row>
      <xdr:rowOff>12954</xdr:rowOff>
    </xdr:to>
    <xdr:sp macro="" textlink="">
      <xdr:nvSpPr>
        <xdr:cNvPr id="97" name="AutoShape 2861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9</xdr:col>
      <xdr:colOff>866775</xdr:colOff>
      <xdr:row>5</xdr:row>
      <xdr:rowOff>0</xdr:rowOff>
    </xdr:from>
    <xdr:to>
      <xdr:col>9</xdr:col>
      <xdr:colOff>869903</xdr:colOff>
      <xdr:row>5</xdr:row>
      <xdr:rowOff>12954</xdr:rowOff>
    </xdr:to>
    <xdr:sp macro="" textlink="">
      <xdr:nvSpPr>
        <xdr:cNvPr id="98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9</xdr:col>
      <xdr:colOff>866775</xdr:colOff>
      <xdr:row>5</xdr:row>
      <xdr:rowOff>0</xdr:rowOff>
    </xdr:from>
    <xdr:to>
      <xdr:col>9</xdr:col>
      <xdr:colOff>869903</xdr:colOff>
      <xdr:row>5</xdr:row>
      <xdr:rowOff>12954</xdr:rowOff>
    </xdr:to>
    <xdr:sp macro="" textlink="">
      <xdr:nvSpPr>
        <xdr:cNvPr id="99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9</xdr:col>
      <xdr:colOff>866775</xdr:colOff>
      <xdr:row>5</xdr:row>
      <xdr:rowOff>0</xdr:rowOff>
    </xdr:from>
    <xdr:to>
      <xdr:col>9</xdr:col>
      <xdr:colOff>869903</xdr:colOff>
      <xdr:row>5</xdr:row>
      <xdr:rowOff>12954</xdr:rowOff>
    </xdr:to>
    <xdr:sp macro="" textlink="">
      <xdr:nvSpPr>
        <xdr:cNvPr id="100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9</xdr:col>
      <xdr:colOff>866775</xdr:colOff>
      <xdr:row>5</xdr:row>
      <xdr:rowOff>0</xdr:rowOff>
    </xdr:from>
    <xdr:to>
      <xdr:col>9</xdr:col>
      <xdr:colOff>869903</xdr:colOff>
      <xdr:row>5</xdr:row>
      <xdr:rowOff>12954</xdr:rowOff>
    </xdr:to>
    <xdr:sp macro="" textlink="">
      <xdr:nvSpPr>
        <xdr:cNvPr id="101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9</xdr:col>
      <xdr:colOff>866775</xdr:colOff>
      <xdr:row>5</xdr:row>
      <xdr:rowOff>0</xdr:rowOff>
    </xdr:from>
    <xdr:to>
      <xdr:col>9</xdr:col>
      <xdr:colOff>869903</xdr:colOff>
      <xdr:row>5</xdr:row>
      <xdr:rowOff>12954</xdr:rowOff>
    </xdr:to>
    <xdr:sp macro="" textlink="">
      <xdr:nvSpPr>
        <xdr:cNvPr id="102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9</xdr:col>
      <xdr:colOff>866775</xdr:colOff>
      <xdr:row>5</xdr:row>
      <xdr:rowOff>0</xdr:rowOff>
    </xdr:from>
    <xdr:to>
      <xdr:col>9</xdr:col>
      <xdr:colOff>869903</xdr:colOff>
      <xdr:row>5</xdr:row>
      <xdr:rowOff>12954</xdr:rowOff>
    </xdr:to>
    <xdr:sp macro="" textlink="">
      <xdr:nvSpPr>
        <xdr:cNvPr id="103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9</xdr:col>
      <xdr:colOff>866775</xdr:colOff>
      <xdr:row>5</xdr:row>
      <xdr:rowOff>0</xdr:rowOff>
    </xdr:from>
    <xdr:to>
      <xdr:col>9</xdr:col>
      <xdr:colOff>869903</xdr:colOff>
      <xdr:row>5</xdr:row>
      <xdr:rowOff>12954</xdr:rowOff>
    </xdr:to>
    <xdr:sp macro="" textlink="">
      <xdr:nvSpPr>
        <xdr:cNvPr id="104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105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106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107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108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109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110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111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112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113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114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115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116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10</xdr:col>
      <xdr:colOff>866775</xdr:colOff>
      <xdr:row>5</xdr:row>
      <xdr:rowOff>0</xdr:rowOff>
    </xdr:from>
    <xdr:to>
      <xdr:col>10</xdr:col>
      <xdr:colOff>869903</xdr:colOff>
      <xdr:row>5</xdr:row>
      <xdr:rowOff>12954</xdr:rowOff>
    </xdr:to>
    <xdr:sp macro="" textlink="">
      <xdr:nvSpPr>
        <xdr:cNvPr id="117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118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119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120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3</xdr:col>
      <xdr:colOff>866775</xdr:colOff>
      <xdr:row>5</xdr:row>
      <xdr:rowOff>0</xdr:rowOff>
    </xdr:from>
    <xdr:to>
      <xdr:col>3</xdr:col>
      <xdr:colOff>869903</xdr:colOff>
      <xdr:row>5</xdr:row>
      <xdr:rowOff>12954</xdr:rowOff>
    </xdr:to>
    <xdr:sp macro="" textlink="">
      <xdr:nvSpPr>
        <xdr:cNvPr id="121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0</xdr:colOff>
      <xdr:row>5</xdr:row>
      <xdr:rowOff>0</xdr:rowOff>
    </xdr:from>
    <xdr:to>
      <xdr:col>5</xdr:col>
      <xdr:colOff>3128</xdr:colOff>
      <xdr:row>5</xdr:row>
      <xdr:rowOff>12954</xdr:rowOff>
    </xdr:to>
    <xdr:sp macro="" textlink="">
      <xdr:nvSpPr>
        <xdr:cNvPr id="122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0</xdr:colOff>
      <xdr:row>5</xdr:row>
      <xdr:rowOff>0</xdr:rowOff>
    </xdr:from>
    <xdr:to>
      <xdr:col>5</xdr:col>
      <xdr:colOff>3128</xdr:colOff>
      <xdr:row>5</xdr:row>
      <xdr:rowOff>12954</xdr:rowOff>
    </xdr:to>
    <xdr:sp macro="" textlink="">
      <xdr:nvSpPr>
        <xdr:cNvPr id="123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5</xdr:col>
      <xdr:colOff>0</xdr:colOff>
      <xdr:row>5</xdr:row>
      <xdr:rowOff>0</xdr:rowOff>
    </xdr:from>
    <xdr:to>
      <xdr:col>5</xdr:col>
      <xdr:colOff>3128</xdr:colOff>
      <xdr:row>5</xdr:row>
      <xdr:rowOff>12954</xdr:rowOff>
    </xdr:to>
    <xdr:sp macro="" textlink="">
      <xdr:nvSpPr>
        <xdr:cNvPr id="124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866775</xdr:colOff>
      <xdr:row>5</xdr:row>
      <xdr:rowOff>0</xdr:rowOff>
    </xdr:from>
    <xdr:to>
      <xdr:col>12</xdr:col>
      <xdr:colOff>9571</xdr:colOff>
      <xdr:row>5</xdr:row>
      <xdr:rowOff>12954</xdr:rowOff>
    </xdr:to>
    <xdr:sp macro="" textlink="">
      <xdr:nvSpPr>
        <xdr:cNvPr id="125" name="AutoShape 2850"/>
        <xdr:cNvSpPr>
          <a:spLocks noChangeArrowheads="1"/>
        </xdr:cNvSpPr>
      </xdr:nvSpPr>
      <xdr:spPr bwMode="auto">
        <a:xfrm flipV="1">
          <a:off x="18630900" y="819150"/>
          <a:ext cx="9571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866775</xdr:colOff>
      <xdr:row>5</xdr:row>
      <xdr:rowOff>0</xdr:rowOff>
    </xdr:from>
    <xdr:to>
      <xdr:col>12</xdr:col>
      <xdr:colOff>9571</xdr:colOff>
      <xdr:row>5</xdr:row>
      <xdr:rowOff>12954</xdr:rowOff>
    </xdr:to>
    <xdr:sp macro="" textlink="">
      <xdr:nvSpPr>
        <xdr:cNvPr id="126" name="AutoShape 2857"/>
        <xdr:cNvSpPr>
          <a:spLocks noChangeArrowheads="1"/>
        </xdr:cNvSpPr>
      </xdr:nvSpPr>
      <xdr:spPr bwMode="auto">
        <a:xfrm flipV="1">
          <a:off x="18630900" y="819150"/>
          <a:ext cx="9571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866775</xdr:colOff>
      <xdr:row>5</xdr:row>
      <xdr:rowOff>0</xdr:rowOff>
    </xdr:from>
    <xdr:to>
      <xdr:col>12</xdr:col>
      <xdr:colOff>9571</xdr:colOff>
      <xdr:row>5</xdr:row>
      <xdr:rowOff>12954</xdr:rowOff>
    </xdr:to>
    <xdr:sp macro="" textlink="">
      <xdr:nvSpPr>
        <xdr:cNvPr id="127" name="AutoShape 2858"/>
        <xdr:cNvSpPr>
          <a:spLocks noChangeArrowheads="1"/>
        </xdr:cNvSpPr>
      </xdr:nvSpPr>
      <xdr:spPr bwMode="auto">
        <a:xfrm flipV="1">
          <a:off x="18630900" y="819150"/>
          <a:ext cx="9571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866775</xdr:colOff>
      <xdr:row>5</xdr:row>
      <xdr:rowOff>0</xdr:rowOff>
    </xdr:from>
    <xdr:to>
      <xdr:col>12</xdr:col>
      <xdr:colOff>9571</xdr:colOff>
      <xdr:row>5</xdr:row>
      <xdr:rowOff>12954</xdr:rowOff>
    </xdr:to>
    <xdr:sp macro="" textlink="">
      <xdr:nvSpPr>
        <xdr:cNvPr id="128" name="AutoShape 2859"/>
        <xdr:cNvSpPr>
          <a:spLocks noChangeArrowheads="1"/>
        </xdr:cNvSpPr>
      </xdr:nvSpPr>
      <xdr:spPr bwMode="auto">
        <a:xfrm flipV="1">
          <a:off x="18630900" y="819150"/>
          <a:ext cx="9571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866775</xdr:colOff>
      <xdr:row>5</xdr:row>
      <xdr:rowOff>0</xdr:rowOff>
    </xdr:from>
    <xdr:to>
      <xdr:col>12</xdr:col>
      <xdr:colOff>9571</xdr:colOff>
      <xdr:row>5</xdr:row>
      <xdr:rowOff>12954</xdr:rowOff>
    </xdr:to>
    <xdr:sp macro="" textlink="">
      <xdr:nvSpPr>
        <xdr:cNvPr id="129" name="AutoShape 2860"/>
        <xdr:cNvSpPr>
          <a:spLocks noChangeArrowheads="1"/>
        </xdr:cNvSpPr>
      </xdr:nvSpPr>
      <xdr:spPr bwMode="auto">
        <a:xfrm flipV="1">
          <a:off x="18630900" y="819150"/>
          <a:ext cx="9571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866775</xdr:colOff>
      <xdr:row>5</xdr:row>
      <xdr:rowOff>0</xdr:rowOff>
    </xdr:from>
    <xdr:to>
      <xdr:col>12</xdr:col>
      <xdr:colOff>9571</xdr:colOff>
      <xdr:row>5</xdr:row>
      <xdr:rowOff>12954</xdr:rowOff>
    </xdr:to>
    <xdr:sp macro="" textlink="">
      <xdr:nvSpPr>
        <xdr:cNvPr id="130" name="AutoShape 2861"/>
        <xdr:cNvSpPr>
          <a:spLocks noChangeArrowheads="1"/>
        </xdr:cNvSpPr>
      </xdr:nvSpPr>
      <xdr:spPr bwMode="auto">
        <a:xfrm flipV="1">
          <a:off x="18630900" y="819150"/>
          <a:ext cx="9571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866775</xdr:colOff>
      <xdr:row>5</xdr:row>
      <xdr:rowOff>0</xdr:rowOff>
    </xdr:from>
    <xdr:to>
      <xdr:col>12</xdr:col>
      <xdr:colOff>9571</xdr:colOff>
      <xdr:row>5</xdr:row>
      <xdr:rowOff>12954</xdr:rowOff>
    </xdr:to>
    <xdr:sp macro="" textlink="">
      <xdr:nvSpPr>
        <xdr:cNvPr id="131" name="AutoShape 2861"/>
        <xdr:cNvSpPr>
          <a:spLocks noChangeArrowheads="1"/>
        </xdr:cNvSpPr>
      </xdr:nvSpPr>
      <xdr:spPr bwMode="auto">
        <a:xfrm flipV="1">
          <a:off x="18630900" y="819150"/>
          <a:ext cx="9571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0</xdr:colOff>
      <xdr:row>5</xdr:row>
      <xdr:rowOff>0</xdr:rowOff>
    </xdr:from>
    <xdr:to>
      <xdr:col>11</xdr:col>
      <xdr:colOff>3128</xdr:colOff>
      <xdr:row>5</xdr:row>
      <xdr:rowOff>12954</xdr:rowOff>
    </xdr:to>
    <xdr:sp macro="" textlink="">
      <xdr:nvSpPr>
        <xdr:cNvPr id="132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0</xdr:colOff>
      <xdr:row>5</xdr:row>
      <xdr:rowOff>0</xdr:rowOff>
    </xdr:from>
    <xdr:to>
      <xdr:col>11</xdr:col>
      <xdr:colOff>3128</xdr:colOff>
      <xdr:row>5</xdr:row>
      <xdr:rowOff>12954</xdr:rowOff>
    </xdr:to>
    <xdr:sp macro="" textlink="">
      <xdr:nvSpPr>
        <xdr:cNvPr id="133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0</xdr:colOff>
      <xdr:row>5</xdr:row>
      <xdr:rowOff>0</xdr:rowOff>
    </xdr:from>
    <xdr:to>
      <xdr:col>11</xdr:col>
      <xdr:colOff>3128</xdr:colOff>
      <xdr:row>5</xdr:row>
      <xdr:rowOff>12954</xdr:rowOff>
    </xdr:to>
    <xdr:sp macro="" textlink="">
      <xdr:nvSpPr>
        <xdr:cNvPr id="134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866775</xdr:colOff>
      <xdr:row>5</xdr:row>
      <xdr:rowOff>0</xdr:rowOff>
    </xdr:from>
    <xdr:to>
      <xdr:col>12</xdr:col>
      <xdr:colOff>9571</xdr:colOff>
      <xdr:row>5</xdr:row>
      <xdr:rowOff>12954</xdr:rowOff>
    </xdr:to>
    <xdr:sp macro="" textlink="">
      <xdr:nvSpPr>
        <xdr:cNvPr id="135" name="AutoShape 2850"/>
        <xdr:cNvSpPr>
          <a:spLocks noChangeArrowheads="1"/>
        </xdr:cNvSpPr>
      </xdr:nvSpPr>
      <xdr:spPr bwMode="auto">
        <a:xfrm flipV="1">
          <a:off x="18630900" y="819150"/>
          <a:ext cx="9571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866775</xdr:colOff>
      <xdr:row>5</xdr:row>
      <xdr:rowOff>0</xdr:rowOff>
    </xdr:from>
    <xdr:to>
      <xdr:col>12</xdr:col>
      <xdr:colOff>9571</xdr:colOff>
      <xdr:row>5</xdr:row>
      <xdr:rowOff>12954</xdr:rowOff>
    </xdr:to>
    <xdr:sp macro="" textlink="">
      <xdr:nvSpPr>
        <xdr:cNvPr id="136" name="AutoShape 2857"/>
        <xdr:cNvSpPr>
          <a:spLocks noChangeArrowheads="1"/>
        </xdr:cNvSpPr>
      </xdr:nvSpPr>
      <xdr:spPr bwMode="auto">
        <a:xfrm flipV="1">
          <a:off x="18630900" y="819150"/>
          <a:ext cx="9571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866775</xdr:colOff>
      <xdr:row>5</xdr:row>
      <xdr:rowOff>0</xdr:rowOff>
    </xdr:from>
    <xdr:to>
      <xdr:col>12</xdr:col>
      <xdr:colOff>9571</xdr:colOff>
      <xdr:row>5</xdr:row>
      <xdr:rowOff>12954</xdr:rowOff>
    </xdr:to>
    <xdr:sp macro="" textlink="">
      <xdr:nvSpPr>
        <xdr:cNvPr id="137" name="AutoShape 2858"/>
        <xdr:cNvSpPr>
          <a:spLocks noChangeArrowheads="1"/>
        </xdr:cNvSpPr>
      </xdr:nvSpPr>
      <xdr:spPr bwMode="auto">
        <a:xfrm flipV="1">
          <a:off x="18630900" y="819150"/>
          <a:ext cx="9571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866775</xdr:colOff>
      <xdr:row>5</xdr:row>
      <xdr:rowOff>0</xdr:rowOff>
    </xdr:from>
    <xdr:to>
      <xdr:col>12</xdr:col>
      <xdr:colOff>9571</xdr:colOff>
      <xdr:row>5</xdr:row>
      <xdr:rowOff>12954</xdr:rowOff>
    </xdr:to>
    <xdr:sp macro="" textlink="">
      <xdr:nvSpPr>
        <xdr:cNvPr id="138" name="AutoShape 2859"/>
        <xdr:cNvSpPr>
          <a:spLocks noChangeArrowheads="1"/>
        </xdr:cNvSpPr>
      </xdr:nvSpPr>
      <xdr:spPr bwMode="auto">
        <a:xfrm flipV="1">
          <a:off x="18630900" y="819150"/>
          <a:ext cx="9571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866775</xdr:colOff>
      <xdr:row>5</xdr:row>
      <xdr:rowOff>0</xdr:rowOff>
    </xdr:from>
    <xdr:to>
      <xdr:col>12</xdr:col>
      <xdr:colOff>9571</xdr:colOff>
      <xdr:row>5</xdr:row>
      <xdr:rowOff>12954</xdr:rowOff>
    </xdr:to>
    <xdr:sp macro="" textlink="">
      <xdr:nvSpPr>
        <xdr:cNvPr id="139" name="AutoShape 2860"/>
        <xdr:cNvSpPr>
          <a:spLocks noChangeArrowheads="1"/>
        </xdr:cNvSpPr>
      </xdr:nvSpPr>
      <xdr:spPr bwMode="auto">
        <a:xfrm flipV="1">
          <a:off x="18630900" y="819150"/>
          <a:ext cx="9571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866775</xdr:colOff>
      <xdr:row>5</xdr:row>
      <xdr:rowOff>0</xdr:rowOff>
    </xdr:from>
    <xdr:to>
      <xdr:col>12</xdr:col>
      <xdr:colOff>9571</xdr:colOff>
      <xdr:row>5</xdr:row>
      <xdr:rowOff>12954</xdr:rowOff>
    </xdr:to>
    <xdr:sp macro="" textlink="">
      <xdr:nvSpPr>
        <xdr:cNvPr id="140" name="AutoShape 2861"/>
        <xdr:cNvSpPr>
          <a:spLocks noChangeArrowheads="1"/>
        </xdr:cNvSpPr>
      </xdr:nvSpPr>
      <xdr:spPr bwMode="auto">
        <a:xfrm flipV="1">
          <a:off x="18630900" y="819150"/>
          <a:ext cx="9571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866775</xdr:colOff>
      <xdr:row>5</xdr:row>
      <xdr:rowOff>0</xdr:rowOff>
    </xdr:from>
    <xdr:to>
      <xdr:col>12</xdr:col>
      <xdr:colOff>9571</xdr:colOff>
      <xdr:row>5</xdr:row>
      <xdr:rowOff>12954</xdr:rowOff>
    </xdr:to>
    <xdr:sp macro="" textlink="">
      <xdr:nvSpPr>
        <xdr:cNvPr id="141" name="AutoShape 2861"/>
        <xdr:cNvSpPr>
          <a:spLocks noChangeArrowheads="1"/>
        </xdr:cNvSpPr>
      </xdr:nvSpPr>
      <xdr:spPr bwMode="auto">
        <a:xfrm flipV="1">
          <a:off x="18630900" y="819150"/>
          <a:ext cx="9571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0</xdr:colOff>
      <xdr:row>5</xdr:row>
      <xdr:rowOff>0</xdr:rowOff>
    </xdr:from>
    <xdr:to>
      <xdr:col>11</xdr:col>
      <xdr:colOff>3128</xdr:colOff>
      <xdr:row>5</xdr:row>
      <xdr:rowOff>12954</xdr:rowOff>
    </xdr:to>
    <xdr:sp macro="" textlink="">
      <xdr:nvSpPr>
        <xdr:cNvPr id="142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0</xdr:colOff>
      <xdr:row>5</xdr:row>
      <xdr:rowOff>0</xdr:rowOff>
    </xdr:from>
    <xdr:to>
      <xdr:col>11</xdr:col>
      <xdr:colOff>3128</xdr:colOff>
      <xdr:row>5</xdr:row>
      <xdr:rowOff>12954</xdr:rowOff>
    </xdr:to>
    <xdr:sp macro="" textlink="">
      <xdr:nvSpPr>
        <xdr:cNvPr id="143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0</xdr:colOff>
      <xdr:row>5</xdr:row>
      <xdr:rowOff>0</xdr:rowOff>
    </xdr:from>
    <xdr:to>
      <xdr:col>11</xdr:col>
      <xdr:colOff>3128</xdr:colOff>
      <xdr:row>5</xdr:row>
      <xdr:rowOff>12954</xdr:rowOff>
    </xdr:to>
    <xdr:sp macro="" textlink="">
      <xdr:nvSpPr>
        <xdr:cNvPr id="144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866775</xdr:colOff>
      <xdr:row>5</xdr:row>
      <xdr:rowOff>0</xdr:rowOff>
    </xdr:from>
    <xdr:to>
      <xdr:col>12</xdr:col>
      <xdr:colOff>9571</xdr:colOff>
      <xdr:row>5</xdr:row>
      <xdr:rowOff>12954</xdr:rowOff>
    </xdr:to>
    <xdr:sp macro="" textlink="">
      <xdr:nvSpPr>
        <xdr:cNvPr id="145" name="AutoShape 2850"/>
        <xdr:cNvSpPr>
          <a:spLocks noChangeArrowheads="1"/>
        </xdr:cNvSpPr>
      </xdr:nvSpPr>
      <xdr:spPr bwMode="auto">
        <a:xfrm flipV="1">
          <a:off x="18630900" y="819150"/>
          <a:ext cx="9571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866775</xdr:colOff>
      <xdr:row>5</xdr:row>
      <xdr:rowOff>0</xdr:rowOff>
    </xdr:from>
    <xdr:to>
      <xdr:col>12</xdr:col>
      <xdr:colOff>9571</xdr:colOff>
      <xdr:row>5</xdr:row>
      <xdr:rowOff>12954</xdr:rowOff>
    </xdr:to>
    <xdr:sp macro="" textlink="">
      <xdr:nvSpPr>
        <xdr:cNvPr id="146" name="AutoShape 2857"/>
        <xdr:cNvSpPr>
          <a:spLocks noChangeArrowheads="1"/>
        </xdr:cNvSpPr>
      </xdr:nvSpPr>
      <xdr:spPr bwMode="auto">
        <a:xfrm flipV="1">
          <a:off x="18630900" y="819150"/>
          <a:ext cx="9571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866775</xdr:colOff>
      <xdr:row>5</xdr:row>
      <xdr:rowOff>0</xdr:rowOff>
    </xdr:from>
    <xdr:to>
      <xdr:col>12</xdr:col>
      <xdr:colOff>9571</xdr:colOff>
      <xdr:row>5</xdr:row>
      <xdr:rowOff>12954</xdr:rowOff>
    </xdr:to>
    <xdr:sp macro="" textlink="">
      <xdr:nvSpPr>
        <xdr:cNvPr id="147" name="AutoShape 2858"/>
        <xdr:cNvSpPr>
          <a:spLocks noChangeArrowheads="1"/>
        </xdr:cNvSpPr>
      </xdr:nvSpPr>
      <xdr:spPr bwMode="auto">
        <a:xfrm flipV="1">
          <a:off x="18630900" y="819150"/>
          <a:ext cx="9571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866775</xdr:colOff>
      <xdr:row>5</xdr:row>
      <xdr:rowOff>0</xdr:rowOff>
    </xdr:from>
    <xdr:to>
      <xdr:col>12</xdr:col>
      <xdr:colOff>9571</xdr:colOff>
      <xdr:row>5</xdr:row>
      <xdr:rowOff>12954</xdr:rowOff>
    </xdr:to>
    <xdr:sp macro="" textlink="">
      <xdr:nvSpPr>
        <xdr:cNvPr id="148" name="AutoShape 2859"/>
        <xdr:cNvSpPr>
          <a:spLocks noChangeArrowheads="1"/>
        </xdr:cNvSpPr>
      </xdr:nvSpPr>
      <xdr:spPr bwMode="auto">
        <a:xfrm flipV="1">
          <a:off x="18630900" y="819150"/>
          <a:ext cx="9571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866775</xdr:colOff>
      <xdr:row>5</xdr:row>
      <xdr:rowOff>0</xdr:rowOff>
    </xdr:from>
    <xdr:to>
      <xdr:col>12</xdr:col>
      <xdr:colOff>9571</xdr:colOff>
      <xdr:row>5</xdr:row>
      <xdr:rowOff>12954</xdr:rowOff>
    </xdr:to>
    <xdr:sp macro="" textlink="">
      <xdr:nvSpPr>
        <xdr:cNvPr id="149" name="AutoShape 2860"/>
        <xdr:cNvSpPr>
          <a:spLocks noChangeArrowheads="1"/>
        </xdr:cNvSpPr>
      </xdr:nvSpPr>
      <xdr:spPr bwMode="auto">
        <a:xfrm flipV="1">
          <a:off x="18630900" y="819150"/>
          <a:ext cx="9571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866775</xdr:colOff>
      <xdr:row>5</xdr:row>
      <xdr:rowOff>0</xdr:rowOff>
    </xdr:from>
    <xdr:to>
      <xdr:col>12</xdr:col>
      <xdr:colOff>9571</xdr:colOff>
      <xdr:row>5</xdr:row>
      <xdr:rowOff>12954</xdr:rowOff>
    </xdr:to>
    <xdr:sp macro="" textlink="">
      <xdr:nvSpPr>
        <xdr:cNvPr id="150" name="AutoShape 2861"/>
        <xdr:cNvSpPr>
          <a:spLocks noChangeArrowheads="1"/>
        </xdr:cNvSpPr>
      </xdr:nvSpPr>
      <xdr:spPr bwMode="auto">
        <a:xfrm flipV="1">
          <a:off x="18630900" y="819150"/>
          <a:ext cx="9571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866775</xdr:colOff>
      <xdr:row>5</xdr:row>
      <xdr:rowOff>0</xdr:rowOff>
    </xdr:from>
    <xdr:to>
      <xdr:col>12</xdr:col>
      <xdr:colOff>9571</xdr:colOff>
      <xdr:row>5</xdr:row>
      <xdr:rowOff>12954</xdr:rowOff>
    </xdr:to>
    <xdr:sp macro="" textlink="">
      <xdr:nvSpPr>
        <xdr:cNvPr id="151" name="AutoShape 2861"/>
        <xdr:cNvSpPr>
          <a:spLocks noChangeArrowheads="1"/>
        </xdr:cNvSpPr>
      </xdr:nvSpPr>
      <xdr:spPr bwMode="auto">
        <a:xfrm flipV="1">
          <a:off x="18630900" y="819150"/>
          <a:ext cx="9571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0</xdr:colOff>
      <xdr:row>5</xdr:row>
      <xdr:rowOff>0</xdr:rowOff>
    </xdr:from>
    <xdr:to>
      <xdr:col>11</xdr:col>
      <xdr:colOff>3128</xdr:colOff>
      <xdr:row>5</xdr:row>
      <xdr:rowOff>12954</xdr:rowOff>
    </xdr:to>
    <xdr:sp macro="" textlink="">
      <xdr:nvSpPr>
        <xdr:cNvPr id="152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0</xdr:colOff>
      <xdr:row>5</xdr:row>
      <xdr:rowOff>0</xdr:rowOff>
    </xdr:from>
    <xdr:to>
      <xdr:col>11</xdr:col>
      <xdr:colOff>3128</xdr:colOff>
      <xdr:row>5</xdr:row>
      <xdr:rowOff>12954</xdr:rowOff>
    </xdr:to>
    <xdr:sp macro="" textlink="">
      <xdr:nvSpPr>
        <xdr:cNvPr id="153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twoCellAnchor editAs="oneCell">
    <xdr:from>
      <xdr:col>11</xdr:col>
      <xdr:colOff>0</xdr:colOff>
      <xdr:row>5</xdr:row>
      <xdr:rowOff>0</xdr:rowOff>
    </xdr:from>
    <xdr:to>
      <xdr:col>11</xdr:col>
      <xdr:colOff>3128</xdr:colOff>
      <xdr:row>5</xdr:row>
      <xdr:rowOff>12954</xdr:rowOff>
    </xdr:to>
    <xdr:sp macro="" textlink="">
      <xdr:nvSpPr>
        <xdr:cNvPr id="154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two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155" name="AutoShape 2849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156" name="AutoShape 2850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157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158" name="AutoShape 2852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159" name="AutoShape 2853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160" name="AutoShape 2854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161" name="AutoShape 2855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162" name="AutoShape 2857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163" name="AutoShape 2858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164" name="AutoShape 2859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165" name="AutoShape 2860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166" name="AutoShape 2861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167" name="AutoShape 2855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168" name="AutoShape 2861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169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170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171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172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173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174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175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176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177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178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179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180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181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182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183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184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185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186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187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188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189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190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191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192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0</xdr:colOff>
      <xdr:row>5</xdr:row>
      <xdr:rowOff>0</xdr:rowOff>
    </xdr:from>
    <xdr:ext cx="3128" cy="12954"/>
    <xdr:sp macro="" textlink="">
      <xdr:nvSpPr>
        <xdr:cNvPr id="193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0</xdr:colOff>
      <xdr:row>5</xdr:row>
      <xdr:rowOff>0</xdr:rowOff>
    </xdr:from>
    <xdr:ext cx="3128" cy="12954"/>
    <xdr:sp macro="" textlink="">
      <xdr:nvSpPr>
        <xdr:cNvPr id="194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0</xdr:colOff>
      <xdr:row>5</xdr:row>
      <xdr:rowOff>0</xdr:rowOff>
    </xdr:from>
    <xdr:ext cx="3128" cy="12954"/>
    <xdr:sp macro="" textlink="">
      <xdr:nvSpPr>
        <xdr:cNvPr id="195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196" name="AutoShape 2849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197" name="AutoShape 2850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198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199" name="AutoShape 2852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200" name="AutoShape 2853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201" name="AutoShape 2854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202" name="AutoShape 2855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203" name="AutoShape 2857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204" name="AutoShape 2858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205" name="AutoShape 2859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206" name="AutoShape 2860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207" name="AutoShape 2861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208" name="AutoShape 2855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209" name="AutoShape 2861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210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211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212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213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214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215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216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217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218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219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220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221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222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223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224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225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226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227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228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229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230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231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232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233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0</xdr:colOff>
      <xdr:row>5</xdr:row>
      <xdr:rowOff>0</xdr:rowOff>
    </xdr:from>
    <xdr:ext cx="3128" cy="12954"/>
    <xdr:sp macro="" textlink="">
      <xdr:nvSpPr>
        <xdr:cNvPr id="234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0</xdr:colOff>
      <xdr:row>5</xdr:row>
      <xdr:rowOff>0</xdr:rowOff>
    </xdr:from>
    <xdr:ext cx="3128" cy="12954"/>
    <xdr:sp macro="" textlink="">
      <xdr:nvSpPr>
        <xdr:cNvPr id="235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0</xdr:colOff>
      <xdr:row>5</xdr:row>
      <xdr:rowOff>0</xdr:rowOff>
    </xdr:from>
    <xdr:ext cx="3128" cy="12954"/>
    <xdr:sp macro="" textlink="">
      <xdr:nvSpPr>
        <xdr:cNvPr id="236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237" name="AutoShape 2849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238" name="AutoShape 2850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239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240" name="AutoShape 2852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241" name="AutoShape 2853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242" name="AutoShape 2854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243" name="AutoShape 2855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244" name="AutoShape 2857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245" name="AutoShape 2858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246" name="AutoShape 2859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247" name="AutoShape 2860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248" name="AutoShape 2861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249" name="AutoShape 2855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250" name="AutoShape 2861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251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252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253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254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255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256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257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258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259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260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261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262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263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264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265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266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267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268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269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270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271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272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273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274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0</xdr:colOff>
      <xdr:row>5</xdr:row>
      <xdr:rowOff>0</xdr:rowOff>
    </xdr:from>
    <xdr:ext cx="3128" cy="12954"/>
    <xdr:sp macro="" textlink="">
      <xdr:nvSpPr>
        <xdr:cNvPr id="275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0</xdr:colOff>
      <xdr:row>5</xdr:row>
      <xdr:rowOff>0</xdr:rowOff>
    </xdr:from>
    <xdr:ext cx="3128" cy="12954"/>
    <xdr:sp macro="" textlink="">
      <xdr:nvSpPr>
        <xdr:cNvPr id="276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0</xdr:colOff>
      <xdr:row>5</xdr:row>
      <xdr:rowOff>0</xdr:rowOff>
    </xdr:from>
    <xdr:ext cx="3128" cy="12954"/>
    <xdr:sp macro="" textlink="">
      <xdr:nvSpPr>
        <xdr:cNvPr id="277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11</xdr:col>
      <xdr:colOff>0</xdr:colOff>
      <xdr:row>5</xdr:row>
      <xdr:rowOff>0</xdr:rowOff>
    </xdr:from>
    <xdr:ext cx="3128" cy="12954"/>
    <xdr:sp macro="" textlink="">
      <xdr:nvSpPr>
        <xdr:cNvPr id="278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11</xdr:col>
      <xdr:colOff>0</xdr:colOff>
      <xdr:row>5</xdr:row>
      <xdr:rowOff>0</xdr:rowOff>
    </xdr:from>
    <xdr:ext cx="3128" cy="12954"/>
    <xdr:sp macro="" textlink="">
      <xdr:nvSpPr>
        <xdr:cNvPr id="279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11</xdr:col>
      <xdr:colOff>0</xdr:colOff>
      <xdr:row>5</xdr:row>
      <xdr:rowOff>0</xdr:rowOff>
    </xdr:from>
    <xdr:ext cx="3128" cy="12954"/>
    <xdr:sp macro="" textlink="">
      <xdr:nvSpPr>
        <xdr:cNvPr id="280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11</xdr:col>
      <xdr:colOff>0</xdr:colOff>
      <xdr:row>5</xdr:row>
      <xdr:rowOff>0</xdr:rowOff>
    </xdr:from>
    <xdr:ext cx="3128" cy="12954"/>
    <xdr:sp macro="" textlink="">
      <xdr:nvSpPr>
        <xdr:cNvPr id="281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11</xdr:col>
      <xdr:colOff>0</xdr:colOff>
      <xdr:row>5</xdr:row>
      <xdr:rowOff>0</xdr:rowOff>
    </xdr:from>
    <xdr:ext cx="3128" cy="12954"/>
    <xdr:sp macro="" textlink="">
      <xdr:nvSpPr>
        <xdr:cNvPr id="282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11</xdr:col>
      <xdr:colOff>0</xdr:colOff>
      <xdr:row>5</xdr:row>
      <xdr:rowOff>0</xdr:rowOff>
    </xdr:from>
    <xdr:ext cx="3128" cy="12954"/>
    <xdr:sp macro="" textlink="">
      <xdr:nvSpPr>
        <xdr:cNvPr id="283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11</xdr:col>
      <xdr:colOff>0</xdr:colOff>
      <xdr:row>5</xdr:row>
      <xdr:rowOff>0</xdr:rowOff>
    </xdr:from>
    <xdr:ext cx="3128" cy="12954"/>
    <xdr:sp macro="" textlink="">
      <xdr:nvSpPr>
        <xdr:cNvPr id="284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11</xdr:col>
      <xdr:colOff>0</xdr:colOff>
      <xdr:row>5</xdr:row>
      <xdr:rowOff>0</xdr:rowOff>
    </xdr:from>
    <xdr:ext cx="3128" cy="12954"/>
    <xdr:sp macro="" textlink="">
      <xdr:nvSpPr>
        <xdr:cNvPr id="285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11</xdr:col>
      <xdr:colOff>0</xdr:colOff>
      <xdr:row>5</xdr:row>
      <xdr:rowOff>0</xdr:rowOff>
    </xdr:from>
    <xdr:ext cx="3128" cy="12954"/>
    <xdr:sp macro="" textlink="">
      <xdr:nvSpPr>
        <xdr:cNvPr id="286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287" name="AutoShape 2849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288" name="AutoShape 2850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289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290" name="AutoShape 2852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291" name="AutoShape 2853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292" name="AutoShape 2854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293" name="AutoShape 2855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294" name="AutoShape 2857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295" name="AutoShape 2858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296" name="AutoShape 2859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297" name="AutoShape 2860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298" name="AutoShape 2861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299" name="AutoShape 2855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300" name="AutoShape 2861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301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302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303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304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305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306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307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08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09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10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11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12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13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14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15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16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17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18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19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20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321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322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323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324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0</xdr:colOff>
      <xdr:row>5</xdr:row>
      <xdr:rowOff>0</xdr:rowOff>
    </xdr:from>
    <xdr:ext cx="3128" cy="12954"/>
    <xdr:sp macro="" textlink="">
      <xdr:nvSpPr>
        <xdr:cNvPr id="325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0</xdr:colOff>
      <xdr:row>5</xdr:row>
      <xdr:rowOff>0</xdr:rowOff>
    </xdr:from>
    <xdr:ext cx="3128" cy="12954"/>
    <xdr:sp macro="" textlink="">
      <xdr:nvSpPr>
        <xdr:cNvPr id="326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0</xdr:colOff>
      <xdr:row>5</xdr:row>
      <xdr:rowOff>0</xdr:rowOff>
    </xdr:from>
    <xdr:ext cx="3128" cy="12954"/>
    <xdr:sp macro="" textlink="">
      <xdr:nvSpPr>
        <xdr:cNvPr id="327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328" name="AutoShape 2849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329" name="AutoShape 2850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330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331" name="AutoShape 2852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332" name="AutoShape 2853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333" name="AutoShape 2854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334" name="AutoShape 2855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335" name="AutoShape 2857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336" name="AutoShape 2858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337" name="AutoShape 2859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338" name="AutoShape 2860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339" name="AutoShape 2861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340" name="AutoShape 2855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341" name="AutoShape 2861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342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343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344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345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346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347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348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49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50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51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52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53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54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55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56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57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58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59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60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61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362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363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364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365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0</xdr:colOff>
      <xdr:row>5</xdr:row>
      <xdr:rowOff>0</xdr:rowOff>
    </xdr:from>
    <xdr:ext cx="3128" cy="12954"/>
    <xdr:sp macro="" textlink="">
      <xdr:nvSpPr>
        <xdr:cNvPr id="366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0</xdr:colOff>
      <xdr:row>5</xdr:row>
      <xdr:rowOff>0</xdr:rowOff>
    </xdr:from>
    <xdr:ext cx="3128" cy="12954"/>
    <xdr:sp macro="" textlink="">
      <xdr:nvSpPr>
        <xdr:cNvPr id="367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0</xdr:colOff>
      <xdr:row>5</xdr:row>
      <xdr:rowOff>0</xdr:rowOff>
    </xdr:from>
    <xdr:ext cx="3128" cy="12954"/>
    <xdr:sp macro="" textlink="">
      <xdr:nvSpPr>
        <xdr:cNvPr id="368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369" name="AutoShape 2849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370" name="AutoShape 2850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371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372" name="AutoShape 2852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373" name="AutoShape 2853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374" name="AutoShape 2854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375" name="AutoShape 2855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376" name="AutoShape 2857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377" name="AutoShape 2858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378" name="AutoShape 2859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379" name="AutoShape 2860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380" name="AutoShape 2861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381" name="AutoShape 2855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866775</xdr:colOff>
      <xdr:row>5</xdr:row>
      <xdr:rowOff>0</xdr:rowOff>
    </xdr:from>
    <xdr:ext cx="3129" cy="12954"/>
    <xdr:sp macro="" textlink="">
      <xdr:nvSpPr>
        <xdr:cNvPr id="382" name="AutoShape 2861"/>
        <xdr:cNvSpPr>
          <a:spLocks noChangeArrowheads="1"/>
        </xdr:cNvSpPr>
      </xdr:nvSpPr>
      <xdr:spPr bwMode="auto">
        <a:xfrm flipV="1">
          <a:off x="10525125" y="819150"/>
          <a:ext cx="3129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383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384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385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386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387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388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9</xdr:col>
      <xdr:colOff>866775</xdr:colOff>
      <xdr:row>5</xdr:row>
      <xdr:rowOff>0</xdr:rowOff>
    </xdr:from>
    <xdr:ext cx="3128" cy="12954"/>
    <xdr:sp macro="" textlink="">
      <xdr:nvSpPr>
        <xdr:cNvPr id="389" name="AutoShape 2850"/>
        <xdr:cNvSpPr>
          <a:spLocks noChangeArrowheads="1"/>
        </xdr:cNvSpPr>
      </xdr:nvSpPr>
      <xdr:spPr bwMode="auto">
        <a:xfrm flipV="1">
          <a:off x="1620202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90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91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92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93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94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95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96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97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98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399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400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401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10</xdr:col>
      <xdr:colOff>866775</xdr:colOff>
      <xdr:row>5</xdr:row>
      <xdr:rowOff>0</xdr:rowOff>
    </xdr:from>
    <xdr:ext cx="3128" cy="12954"/>
    <xdr:sp macro="" textlink="">
      <xdr:nvSpPr>
        <xdr:cNvPr id="402" name="AutoShape 2850"/>
        <xdr:cNvSpPr>
          <a:spLocks noChangeArrowheads="1"/>
        </xdr:cNvSpPr>
      </xdr:nvSpPr>
      <xdr:spPr bwMode="auto">
        <a:xfrm flipV="1">
          <a:off x="176212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03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04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05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06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0</xdr:colOff>
      <xdr:row>5</xdr:row>
      <xdr:rowOff>0</xdr:rowOff>
    </xdr:from>
    <xdr:ext cx="3128" cy="12954"/>
    <xdr:sp macro="" textlink="">
      <xdr:nvSpPr>
        <xdr:cNvPr id="407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0</xdr:colOff>
      <xdr:row>5</xdr:row>
      <xdr:rowOff>0</xdr:rowOff>
    </xdr:from>
    <xdr:ext cx="3128" cy="12954"/>
    <xdr:sp macro="" textlink="">
      <xdr:nvSpPr>
        <xdr:cNvPr id="408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5</xdr:col>
      <xdr:colOff>0</xdr:colOff>
      <xdr:row>5</xdr:row>
      <xdr:rowOff>0</xdr:rowOff>
    </xdr:from>
    <xdr:ext cx="3128" cy="12954"/>
    <xdr:sp macro="" textlink="">
      <xdr:nvSpPr>
        <xdr:cNvPr id="409" name="AutoShape 2851"/>
        <xdr:cNvSpPr>
          <a:spLocks noChangeArrowheads="1"/>
        </xdr:cNvSpPr>
      </xdr:nvSpPr>
      <xdr:spPr bwMode="auto">
        <a:xfrm flipV="1">
          <a:off x="965835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11</xdr:col>
      <xdr:colOff>0</xdr:colOff>
      <xdr:row>5</xdr:row>
      <xdr:rowOff>0</xdr:rowOff>
    </xdr:from>
    <xdr:ext cx="3128" cy="12954"/>
    <xdr:sp macro="" textlink="">
      <xdr:nvSpPr>
        <xdr:cNvPr id="410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11</xdr:col>
      <xdr:colOff>0</xdr:colOff>
      <xdr:row>5</xdr:row>
      <xdr:rowOff>0</xdr:rowOff>
    </xdr:from>
    <xdr:ext cx="3128" cy="12954"/>
    <xdr:sp macro="" textlink="">
      <xdr:nvSpPr>
        <xdr:cNvPr id="411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11</xdr:col>
      <xdr:colOff>0</xdr:colOff>
      <xdr:row>5</xdr:row>
      <xdr:rowOff>0</xdr:rowOff>
    </xdr:from>
    <xdr:ext cx="3128" cy="12954"/>
    <xdr:sp macro="" textlink="">
      <xdr:nvSpPr>
        <xdr:cNvPr id="412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11</xdr:col>
      <xdr:colOff>0</xdr:colOff>
      <xdr:row>5</xdr:row>
      <xdr:rowOff>0</xdr:rowOff>
    </xdr:from>
    <xdr:ext cx="3128" cy="12954"/>
    <xdr:sp macro="" textlink="">
      <xdr:nvSpPr>
        <xdr:cNvPr id="413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11</xdr:col>
      <xdr:colOff>0</xdr:colOff>
      <xdr:row>5</xdr:row>
      <xdr:rowOff>0</xdr:rowOff>
    </xdr:from>
    <xdr:ext cx="3128" cy="12954"/>
    <xdr:sp macro="" textlink="">
      <xdr:nvSpPr>
        <xdr:cNvPr id="414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11</xdr:col>
      <xdr:colOff>0</xdr:colOff>
      <xdr:row>5</xdr:row>
      <xdr:rowOff>0</xdr:rowOff>
    </xdr:from>
    <xdr:ext cx="3128" cy="12954"/>
    <xdr:sp macro="" textlink="">
      <xdr:nvSpPr>
        <xdr:cNvPr id="415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11</xdr:col>
      <xdr:colOff>0</xdr:colOff>
      <xdr:row>5</xdr:row>
      <xdr:rowOff>0</xdr:rowOff>
    </xdr:from>
    <xdr:ext cx="3128" cy="12954"/>
    <xdr:sp macro="" textlink="">
      <xdr:nvSpPr>
        <xdr:cNvPr id="416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11</xdr:col>
      <xdr:colOff>0</xdr:colOff>
      <xdr:row>5</xdr:row>
      <xdr:rowOff>0</xdr:rowOff>
    </xdr:from>
    <xdr:ext cx="3128" cy="12954"/>
    <xdr:sp macro="" textlink="">
      <xdr:nvSpPr>
        <xdr:cNvPr id="417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11</xdr:col>
      <xdr:colOff>0</xdr:colOff>
      <xdr:row>5</xdr:row>
      <xdr:rowOff>0</xdr:rowOff>
    </xdr:from>
    <xdr:ext cx="3128" cy="12954"/>
    <xdr:sp macro="" textlink="">
      <xdr:nvSpPr>
        <xdr:cNvPr id="418" name="AutoShape 2851"/>
        <xdr:cNvSpPr>
          <a:spLocks noChangeArrowheads="1"/>
        </xdr:cNvSpPr>
      </xdr:nvSpPr>
      <xdr:spPr bwMode="auto">
        <a:xfrm flipV="1">
          <a:off x="17868900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19" name="AutoShape 2849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20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21" name="AutoShape 2852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22" name="AutoShape 2853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23" name="AutoShape 2854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24" name="AutoShape 2855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25" name="AutoShape 2855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26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27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28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29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30" name="AutoShape 2849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31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32" name="AutoShape 2852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33" name="AutoShape 2853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34" name="AutoShape 2854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35" name="AutoShape 2855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36" name="AutoShape 2855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37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38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39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40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41" name="AutoShape 2849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42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43" name="AutoShape 2852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44" name="AutoShape 2853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45" name="AutoShape 2854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46" name="AutoShape 2855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47" name="AutoShape 2855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48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49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50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xdr:oneCellAnchor>
    <xdr:from>
      <xdr:col>3</xdr:col>
      <xdr:colOff>866775</xdr:colOff>
      <xdr:row>5</xdr:row>
      <xdr:rowOff>0</xdr:rowOff>
    </xdr:from>
    <xdr:ext cx="3128" cy="12954"/>
    <xdr:sp macro="" textlink="">
      <xdr:nvSpPr>
        <xdr:cNvPr id="451" name="AutoShape 2851"/>
        <xdr:cNvSpPr>
          <a:spLocks noChangeArrowheads="1"/>
        </xdr:cNvSpPr>
      </xdr:nvSpPr>
      <xdr:spPr bwMode="auto">
        <a:xfrm flipV="1">
          <a:off x="7686675" y="819150"/>
          <a:ext cx="3128" cy="12954"/>
        </a:xfrm>
        <a:prstGeom prst="triangle">
          <a:avLst>
            <a:gd name="adj" fmla="val 50000"/>
          </a:avLst>
        </a:prstGeom>
        <a:solidFill>
          <a:srgbClr val="808080"/>
        </a:solidFill>
        <a:ln w="3175">
          <a:noFill/>
          <a:miter lim="800000"/>
          <a:headEnd/>
          <a:tailEnd/>
        </a:ln>
        <a:effectLst/>
      </xdr:spPr>
    </xdr:sp>
    <xdr:clientData fPrint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</xdr:row>
          <xdr:rowOff>19050</xdr:rowOff>
        </xdr:from>
        <xdr:to>
          <xdr:col>1</xdr:col>
          <xdr:colOff>1714500</xdr:colOff>
          <xdr:row>16</xdr:row>
          <xdr:rowOff>28575</xdr:rowOff>
        </xdr:to>
        <xdr:sp macro="" textlink="">
          <xdr:nvSpPr>
            <xdr:cNvPr id="33793" name="Scroll Bar 1" hidden="1">
              <a:extLst>
                <a:ext uri="{63B3BB69-23CF-44E3-9099-C40C66FF867C}">
                  <a14:compatExt spid="_x0000_s33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17</xdr:row>
          <xdr:rowOff>19050</xdr:rowOff>
        </xdr:from>
        <xdr:to>
          <xdr:col>1</xdr:col>
          <xdr:colOff>1714500</xdr:colOff>
          <xdr:row>18</xdr:row>
          <xdr:rowOff>28575</xdr:rowOff>
        </xdr:to>
        <xdr:sp macro="" textlink="">
          <xdr:nvSpPr>
            <xdr:cNvPr id="33794" name="Scroll Bar 2" hidden="1">
              <a:extLst>
                <a:ext uri="{63B3BB69-23CF-44E3-9099-C40C66FF867C}">
                  <a14:compatExt spid="_x0000_s33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</xdr:row>
          <xdr:rowOff>19050</xdr:rowOff>
        </xdr:from>
        <xdr:to>
          <xdr:col>1</xdr:col>
          <xdr:colOff>1714500</xdr:colOff>
          <xdr:row>15</xdr:row>
          <xdr:rowOff>28575</xdr:rowOff>
        </xdr:to>
        <xdr:sp macro="" textlink="">
          <xdr:nvSpPr>
            <xdr:cNvPr id="33795" name="Scroll Bar 3" hidden="1">
              <a:extLst>
                <a:ext uri="{63B3BB69-23CF-44E3-9099-C40C66FF867C}">
                  <a14:compatExt spid="_x0000_s33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39</xdr:row>
          <xdr:rowOff>19050</xdr:rowOff>
        </xdr:from>
        <xdr:to>
          <xdr:col>1</xdr:col>
          <xdr:colOff>1714500</xdr:colOff>
          <xdr:row>40</xdr:row>
          <xdr:rowOff>38100</xdr:rowOff>
        </xdr:to>
        <xdr:sp macro="" textlink="">
          <xdr:nvSpPr>
            <xdr:cNvPr id="33796" name="Scroll Bar 4" hidden="1">
              <a:extLst>
                <a:ext uri="{63B3BB69-23CF-44E3-9099-C40C66FF867C}">
                  <a14:compatExt spid="_x0000_s33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41</xdr:row>
          <xdr:rowOff>19050</xdr:rowOff>
        </xdr:from>
        <xdr:to>
          <xdr:col>1</xdr:col>
          <xdr:colOff>1714500</xdr:colOff>
          <xdr:row>42</xdr:row>
          <xdr:rowOff>38100</xdr:rowOff>
        </xdr:to>
        <xdr:sp macro="" textlink="">
          <xdr:nvSpPr>
            <xdr:cNvPr id="33797" name="Scroll Bar 5" hidden="1">
              <a:extLst>
                <a:ext uri="{63B3BB69-23CF-44E3-9099-C40C66FF867C}">
                  <a14:compatExt spid="_x0000_s33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38</xdr:row>
          <xdr:rowOff>19050</xdr:rowOff>
        </xdr:from>
        <xdr:to>
          <xdr:col>1</xdr:col>
          <xdr:colOff>1714500</xdr:colOff>
          <xdr:row>39</xdr:row>
          <xdr:rowOff>38100</xdr:rowOff>
        </xdr:to>
        <xdr:sp macro="" textlink="">
          <xdr:nvSpPr>
            <xdr:cNvPr id="33798" name="Scroll Bar 6" hidden="1">
              <a:extLst>
                <a:ext uri="{63B3BB69-23CF-44E3-9099-C40C66FF867C}">
                  <a14:compatExt spid="_x0000_s33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51</xdr:row>
          <xdr:rowOff>19050</xdr:rowOff>
        </xdr:from>
        <xdr:to>
          <xdr:col>1</xdr:col>
          <xdr:colOff>1714500</xdr:colOff>
          <xdr:row>52</xdr:row>
          <xdr:rowOff>28575</xdr:rowOff>
        </xdr:to>
        <xdr:sp macro="" textlink="">
          <xdr:nvSpPr>
            <xdr:cNvPr id="33799" name="Scroll Bar 7" hidden="1">
              <a:extLst>
                <a:ext uri="{63B3BB69-23CF-44E3-9099-C40C66FF867C}">
                  <a14:compatExt spid="_x0000_s33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53</xdr:row>
          <xdr:rowOff>19050</xdr:rowOff>
        </xdr:from>
        <xdr:to>
          <xdr:col>1</xdr:col>
          <xdr:colOff>1714500</xdr:colOff>
          <xdr:row>54</xdr:row>
          <xdr:rowOff>28575</xdr:rowOff>
        </xdr:to>
        <xdr:sp macro="" textlink="">
          <xdr:nvSpPr>
            <xdr:cNvPr id="33800" name="Scroll Bar 8" hidden="1">
              <a:extLst>
                <a:ext uri="{63B3BB69-23CF-44E3-9099-C40C66FF867C}">
                  <a14:compatExt spid="_x0000_s33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50</xdr:row>
          <xdr:rowOff>19050</xdr:rowOff>
        </xdr:from>
        <xdr:to>
          <xdr:col>1</xdr:col>
          <xdr:colOff>1714500</xdr:colOff>
          <xdr:row>51</xdr:row>
          <xdr:rowOff>28575</xdr:rowOff>
        </xdr:to>
        <xdr:sp macro="" textlink="">
          <xdr:nvSpPr>
            <xdr:cNvPr id="33801" name="Scroll Bar 9" hidden="1">
              <a:extLst>
                <a:ext uri="{63B3BB69-23CF-44E3-9099-C40C66FF867C}">
                  <a14:compatExt spid="_x0000_s33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27</xdr:row>
          <xdr:rowOff>19050</xdr:rowOff>
        </xdr:from>
        <xdr:to>
          <xdr:col>1</xdr:col>
          <xdr:colOff>1714500</xdr:colOff>
          <xdr:row>28</xdr:row>
          <xdr:rowOff>28575</xdr:rowOff>
        </xdr:to>
        <xdr:sp macro="" textlink="">
          <xdr:nvSpPr>
            <xdr:cNvPr id="33805" name="Scroll Bar 13" hidden="1">
              <a:extLst>
                <a:ext uri="{63B3BB69-23CF-44E3-9099-C40C66FF867C}">
                  <a14:compatExt spid="_x0000_s33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29</xdr:row>
          <xdr:rowOff>19050</xdr:rowOff>
        </xdr:from>
        <xdr:to>
          <xdr:col>1</xdr:col>
          <xdr:colOff>1714500</xdr:colOff>
          <xdr:row>30</xdr:row>
          <xdr:rowOff>28575</xdr:rowOff>
        </xdr:to>
        <xdr:sp macro="" textlink="">
          <xdr:nvSpPr>
            <xdr:cNvPr id="33806" name="Scroll Bar 14" hidden="1">
              <a:extLst>
                <a:ext uri="{63B3BB69-23CF-44E3-9099-C40C66FF867C}">
                  <a14:compatExt spid="_x0000_s33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26</xdr:row>
          <xdr:rowOff>19050</xdr:rowOff>
        </xdr:from>
        <xdr:to>
          <xdr:col>1</xdr:col>
          <xdr:colOff>1714500</xdr:colOff>
          <xdr:row>27</xdr:row>
          <xdr:rowOff>28575</xdr:rowOff>
        </xdr:to>
        <xdr:sp macro="" textlink="">
          <xdr:nvSpPr>
            <xdr:cNvPr id="33807" name="Scroll Bar 15" hidden="1">
              <a:extLst>
                <a:ext uri="{63B3BB69-23CF-44E3-9099-C40C66FF867C}">
                  <a14:compatExt spid="_x0000_s33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-consulting\adb-consulting\DEMOREST%20Florent\MATRICES\MATRICES%20COMPTABLES\DOSSIER%20DE%20REVISION\DR%202013\PME\V2.311\D&#233;brid&#233;\Dossier%20de%20r&#233;vision%20201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-consulting\adb-consulting\Program%20Files%20(x86)\BUSINESS%20PLAN\Business%20Pla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-consulting\adb-consulting\Expertise%20Comptable\FD\AS2E\EXERCICE%202011\AS2E%20-%20Dossier%20de%20r&#233;vision%20201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euil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euil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ion"/>
      <sheetName val="Extraction2"/>
      <sheetName val="Extraction3"/>
      <sheetName val="BalanceN"/>
      <sheetName val="BalanceN_1"/>
      <sheetName val="BalanceAuxN"/>
      <sheetName val="BalanceAuxN_1"/>
      <sheetName val="BalanceConso"/>
      <sheetName val="FeuilleTampon"/>
      <sheetName val="Memo"/>
      <sheetName val="BalanceConsoOD"/>
      <sheetName val="Accueil"/>
      <sheetName val="Notice"/>
      <sheetName val="Impression"/>
      <sheetName val="DA"/>
      <sheetName val="Balance"/>
      <sheetName val="Balance saisie"/>
      <sheetName val="Plan"/>
      <sheetName val="Comptes"/>
      <sheetName val="Contrôles"/>
      <sheetName val="OD"/>
      <sheetName val="Balance apres OD"/>
      <sheetName val="Bilan_actif"/>
      <sheetName val="Bilan_passif"/>
      <sheetName val="Compte_resultat"/>
      <sheetName val="CAF"/>
      <sheetName val="Var.trésor."/>
      <sheetName val="Ratios"/>
      <sheetName val="2050"/>
      <sheetName val="2051"/>
      <sheetName val="2052"/>
      <sheetName val="2053"/>
      <sheetName val="2054"/>
      <sheetName val="2055"/>
      <sheetName val="2056"/>
      <sheetName val="2057"/>
      <sheetName val="2058A"/>
      <sheetName val="2058B"/>
      <sheetName val="2058C"/>
      <sheetName val="2059A"/>
      <sheetName val="2059B"/>
      <sheetName val="2059C"/>
      <sheetName val="Index Général"/>
      <sheetName val="A"/>
      <sheetName val="As"/>
      <sheetName val="A11"/>
      <sheetName val="A12"/>
      <sheetName val="A13"/>
      <sheetName val="A14"/>
      <sheetName val="A15"/>
      <sheetName val="A16"/>
      <sheetName val="A17"/>
      <sheetName val="A19"/>
      <sheetName val="A1A"/>
      <sheetName val="B"/>
      <sheetName val="B1"/>
      <sheetName val="B2"/>
      <sheetName val="B2s"/>
      <sheetName val="B3"/>
      <sheetName val="B3s"/>
      <sheetName val="B301"/>
      <sheetName val="B301s"/>
      <sheetName val="B302"/>
      <sheetName val="B302s"/>
      <sheetName val="B303"/>
      <sheetName val="B304"/>
      <sheetName val="B305"/>
      <sheetName val="C"/>
      <sheetName val="C4"/>
      <sheetName val="C5"/>
      <sheetName val="D"/>
      <sheetName val="D1"/>
      <sheetName val="E"/>
      <sheetName val="E1"/>
      <sheetName val="E11"/>
      <sheetName val="E12"/>
      <sheetName val="E13"/>
      <sheetName val="E14"/>
      <sheetName val="E2"/>
      <sheetName val="E21"/>
      <sheetName val="E21s"/>
      <sheetName val="E211"/>
      <sheetName val="E2111"/>
      <sheetName val="E3"/>
      <sheetName val="E31"/>
      <sheetName val="E311"/>
      <sheetName val="E312"/>
      <sheetName val="E313"/>
      <sheetName val="E33"/>
      <sheetName val="E331"/>
      <sheetName val="E331s"/>
      <sheetName val="E331s1"/>
      <sheetName val="E331s2"/>
      <sheetName val="E331s3"/>
      <sheetName val="E34"/>
      <sheetName val="E341"/>
      <sheetName val="E35"/>
      <sheetName val="E351"/>
      <sheetName val="E351s"/>
      <sheetName val="E4"/>
      <sheetName val="E41"/>
      <sheetName val="E41b"/>
      <sheetName val="E41c"/>
      <sheetName val="E42"/>
      <sheetName val="E43"/>
      <sheetName val="E5"/>
      <sheetName val="E51"/>
      <sheetName val="E511"/>
      <sheetName val="E6"/>
      <sheetName val="E61"/>
      <sheetName val="E611"/>
      <sheetName val="E611s"/>
      <sheetName val="E62"/>
      <sheetName val="E621"/>
      <sheetName val="E621s"/>
      <sheetName val="E63"/>
      <sheetName val="E631"/>
      <sheetName val="E632"/>
      <sheetName val="E633"/>
      <sheetName val="E634"/>
      <sheetName val="E635"/>
      <sheetName val="E636"/>
      <sheetName val="E637"/>
      <sheetName val="E637s"/>
      <sheetName val="E64"/>
      <sheetName val="E64s"/>
      <sheetName val="E65"/>
      <sheetName val="E66"/>
      <sheetName val="E66s"/>
      <sheetName val="E67"/>
      <sheetName val="E67s"/>
      <sheetName val="E7"/>
      <sheetName val="E701"/>
      <sheetName val="E702"/>
      <sheetName val="E702s"/>
      <sheetName val="E703"/>
      <sheetName val="E703s"/>
      <sheetName val="E704"/>
      <sheetName val="E705"/>
      <sheetName val="E71"/>
      <sheetName val="E711"/>
      <sheetName val="E712"/>
      <sheetName val="E72"/>
      <sheetName val="E721"/>
      <sheetName val="E722"/>
      <sheetName val="E723"/>
      <sheetName val="E73"/>
      <sheetName val="E731"/>
      <sheetName val="E732"/>
      <sheetName val="E733"/>
      <sheetName val="E733s"/>
      <sheetName val="E735"/>
      <sheetName val="E735s"/>
      <sheetName val="E736"/>
      <sheetName val="E736s"/>
      <sheetName val="E737"/>
      <sheetName val="E738"/>
      <sheetName val="E739"/>
      <sheetName val="E75"/>
      <sheetName val="E76"/>
      <sheetName val="E77"/>
      <sheetName val="E78"/>
      <sheetName val="E79"/>
      <sheetName val="E8"/>
      <sheetName val="E81"/>
      <sheetName val="E811"/>
      <sheetName val="E811s"/>
      <sheetName val="E9"/>
      <sheetName val="E91"/>
      <sheetName val="E911"/>
      <sheetName val="E911s"/>
      <sheetName val="E912"/>
      <sheetName val="E92"/>
      <sheetName val="E93"/>
      <sheetName val="E94"/>
      <sheetName val="E95"/>
      <sheetName val="E96"/>
      <sheetName val="F"/>
      <sheetName val="F1"/>
      <sheetName val="F11"/>
      <sheetName val="F12"/>
      <sheetName val="F13"/>
      <sheetName val="F2"/>
      <sheetName val="F21"/>
      <sheetName val="F21S"/>
      <sheetName val="F211"/>
      <sheetName val="F22"/>
      <sheetName val="F23"/>
      <sheetName val="F24"/>
      <sheetName val="F25"/>
      <sheetName val="F26"/>
      <sheetName val="F27"/>
      <sheetName val="F28"/>
      <sheetName val="F29"/>
      <sheetName val="F291"/>
      <sheetName val="F2A"/>
      <sheetName val="F2A1"/>
      <sheetName val="F2B"/>
      <sheetName val="F2B1"/>
      <sheetName val="F3"/>
      <sheetName val="F31"/>
      <sheetName val="F311"/>
      <sheetName val="F312"/>
      <sheetName val="F313"/>
      <sheetName val="F314"/>
      <sheetName val="F315"/>
      <sheetName val="F32"/>
      <sheetName val="F321"/>
      <sheetName val="F3211"/>
      <sheetName val="F3212"/>
      <sheetName val="F3213"/>
      <sheetName val="F3214"/>
      <sheetName val="F3215"/>
      <sheetName val="F3216"/>
      <sheetName val="F3217"/>
      <sheetName val="F3218"/>
      <sheetName val="F3219"/>
      <sheetName val="F321A"/>
      <sheetName val="F321B"/>
      <sheetName val="F39"/>
      <sheetName val="F391"/>
      <sheetName val="F4"/>
      <sheetName val="F4A"/>
      <sheetName val="F4B"/>
      <sheetName val="G"/>
      <sheetName val="G1"/>
      <sheetName val="H"/>
      <sheetName val="I"/>
      <sheetName val="K"/>
      <sheetName val="K11"/>
      <sheetName val="K2"/>
      <sheetName val="K2s"/>
      <sheetName val="M"/>
      <sheetName val="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>
        <row r="59">
          <cell r="S59">
            <v>6002</v>
          </cell>
        </row>
      </sheetData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>
        <row r="95">
          <cell r="A95" t="str">
            <v>code</v>
          </cell>
          <cell r="B95" t="str">
            <v>contrat</v>
          </cell>
          <cell r="H95" t="str">
            <v>Droit DIF</v>
          </cell>
        </row>
        <row r="96">
          <cell r="A96">
            <v>1</v>
          </cell>
          <cell r="B96" t="str">
            <v>Autre contrat (non inclus dans effectif)</v>
          </cell>
          <cell r="H96" t="str">
            <v>oui</v>
          </cell>
        </row>
        <row r="97">
          <cell r="A97">
            <v>2</v>
          </cell>
          <cell r="B97" t="str">
            <v>CAJ : Contrat Emploi Jeunes</v>
          </cell>
          <cell r="H97" t="str">
            <v>non</v>
          </cell>
        </row>
        <row r="98">
          <cell r="A98">
            <v>3</v>
          </cell>
          <cell r="B98" t="str">
            <v>CDD-TP : Contrat à Durée Déterm Tps Complet</v>
          </cell>
          <cell r="H98" t="str">
            <v>oui</v>
          </cell>
        </row>
        <row r="99">
          <cell r="A99">
            <v>4</v>
          </cell>
          <cell r="B99" t="str">
            <v>CDD-TP : Contrat à Durée Déterm Tps Partiel</v>
          </cell>
          <cell r="H99" t="str">
            <v>oui</v>
          </cell>
        </row>
        <row r="100">
          <cell r="A100">
            <v>5</v>
          </cell>
          <cell r="B100" t="str">
            <v>CDI : Contrat à Durée Indéterminée</v>
          </cell>
          <cell r="H100" t="str">
            <v>oui</v>
          </cell>
        </row>
        <row r="101">
          <cell r="A101">
            <v>6</v>
          </cell>
          <cell r="B101" t="str">
            <v>CDI-TP : Contrat à Durée Indéterminée à Tps Partiel</v>
          </cell>
          <cell r="H101" t="str">
            <v>oui</v>
          </cell>
        </row>
        <row r="102">
          <cell r="A102">
            <v>7</v>
          </cell>
          <cell r="B102" t="str">
            <v>CEC : Contrat Emploi Consolidé</v>
          </cell>
          <cell r="H102" t="str">
            <v>non</v>
          </cell>
        </row>
        <row r="103">
          <cell r="A103">
            <v>8</v>
          </cell>
          <cell r="B103" t="str">
            <v>CES : Contrat Emploi Solidarité</v>
          </cell>
          <cell r="H103" t="str">
            <v>non</v>
          </cell>
        </row>
        <row r="104">
          <cell r="A104">
            <v>9</v>
          </cell>
          <cell r="B104" t="str">
            <v>CIE-DI-2ans : Contrat Initiative Emploi à Durée Indéterminée conclu il y a -2ans</v>
          </cell>
          <cell r="H104" t="str">
            <v>non</v>
          </cell>
        </row>
        <row r="105">
          <cell r="A105">
            <v>10</v>
          </cell>
          <cell r="B105" t="str">
            <v>CIE-DI+2ans : Contrat Initiative Emploi à Durée Indéterminée conclu il y a +2ans</v>
          </cell>
          <cell r="H105" t="str">
            <v>non</v>
          </cell>
        </row>
        <row r="106">
          <cell r="A106">
            <v>11</v>
          </cell>
          <cell r="B106" t="str">
            <v>CIE-DD : Contrat Initiative Emploi à Durée Déterminée</v>
          </cell>
          <cell r="H106" t="str">
            <v>non</v>
          </cell>
        </row>
        <row r="107">
          <cell r="A107">
            <v>12</v>
          </cell>
        </row>
        <row r="108">
          <cell r="A108">
            <v>13</v>
          </cell>
          <cell r="B108" t="str">
            <v>Contrat d’Adaptation</v>
          </cell>
          <cell r="H108" t="str">
            <v>non</v>
          </cell>
        </row>
        <row r="109">
          <cell r="A109">
            <v>14</v>
          </cell>
          <cell r="B109" t="str">
            <v>Contrat d’Apprentissage</v>
          </cell>
          <cell r="H109" t="str">
            <v>non</v>
          </cell>
        </row>
        <row r="110">
          <cell r="A110">
            <v>15</v>
          </cell>
          <cell r="B110" t="str">
            <v>Contrat d’Orientation</v>
          </cell>
          <cell r="H110" t="str">
            <v>non</v>
          </cell>
        </row>
        <row r="111">
          <cell r="A111">
            <v>16</v>
          </cell>
          <cell r="B111" t="str">
            <v>Contrat de Professionnalisation</v>
          </cell>
          <cell r="H111" t="str">
            <v>non</v>
          </cell>
        </row>
        <row r="112">
          <cell r="A112">
            <v>17</v>
          </cell>
          <cell r="B112" t="str">
            <v>Contrat de Qualification (jeune ou adulte)</v>
          </cell>
          <cell r="H112" t="str">
            <v>non</v>
          </cell>
        </row>
        <row r="113">
          <cell r="A113">
            <v>18</v>
          </cell>
          <cell r="B113" t="str">
            <v>Contrat d'intermittent (en remplacement d'un salarié absent)</v>
          </cell>
          <cell r="H113" t="str">
            <v>non</v>
          </cell>
        </row>
        <row r="114">
          <cell r="A114">
            <v>19</v>
          </cell>
          <cell r="B114" t="str">
            <v>Contrat d'intermittent (ne remplaçant pas un salarié absent)</v>
          </cell>
          <cell r="H114" t="str">
            <v>non</v>
          </cell>
        </row>
        <row r="115">
          <cell r="A115">
            <v>20</v>
          </cell>
          <cell r="B115" t="str">
            <v>Contrat saisonnier</v>
          </cell>
          <cell r="H115" t="str">
            <v>non</v>
          </cell>
        </row>
        <row r="116">
          <cell r="A116">
            <v>21</v>
          </cell>
          <cell r="B116" t="str">
            <v>Stagiaires école</v>
          </cell>
          <cell r="H116" t="str">
            <v>non</v>
          </cell>
        </row>
        <row r="117">
          <cell r="A117">
            <v>22</v>
          </cell>
          <cell r="B117" t="str">
            <v>Travailleur extérieur (en remplacement d'un salarié absent)</v>
          </cell>
          <cell r="H117" t="str">
            <v>non</v>
          </cell>
        </row>
        <row r="118">
          <cell r="A118">
            <v>23</v>
          </cell>
          <cell r="B118" t="str">
            <v>Travailleur extérieur (ne remplaçant pas un salarié absent)</v>
          </cell>
          <cell r="H118" t="str">
            <v>non</v>
          </cell>
        </row>
        <row r="119">
          <cell r="A119">
            <v>24</v>
          </cell>
          <cell r="B119" t="str">
            <v>Contrat d’Apprentissage +10sal</v>
          </cell>
          <cell r="H119" t="str">
            <v>non</v>
          </cell>
        </row>
        <row r="120">
          <cell r="A120">
            <v>25</v>
          </cell>
          <cell r="H120" t="str">
            <v>oui</v>
          </cell>
        </row>
        <row r="121">
          <cell r="A121">
            <v>26</v>
          </cell>
          <cell r="H121" t="str">
            <v>oui</v>
          </cell>
        </row>
      </sheetData>
      <sheetData sheetId="133">
        <row r="11">
          <cell r="D11">
            <v>1398.37</v>
          </cell>
        </row>
        <row r="12">
          <cell r="D12">
            <v>1430.22</v>
          </cell>
        </row>
      </sheetData>
      <sheetData sheetId="134" refreshError="1"/>
      <sheetData sheetId="135">
        <row r="13">
          <cell r="D13">
            <v>37032</v>
          </cell>
        </row>
      </sheetData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>
        <row r="39">
          <cell r="G39">
            <v>13127</v>
          </cell>
        </row>
        <row r="112">
          <cell r="G112">
            <v>923.46888809999996</v>
          </cell>
        </row>
        <row r="113">
          <cell r="G113">
            <v>525.10975989999997</v>
          </cell>
        </row>
        <row r="114">
          <cell r="G114">
            <v>6519.7417480000004</v>
          </cell>
        </row>
        <row r="115">
          <cell r="G115">
            <v>4980.2331000000004</v>
          </cell>
        </row>
      </sheetData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>
        <row r="1">
          <cell r="BP1" t="str">
            <v>TABLEAU 68 - TABLE DE MORTALITÉ DES ANNÉES 2008 - 2010</v>
          </cell>
        </row>
        <row r="2">
          <cell r="V2" t="str">
            <v>Année</v>
          </cell>
          <cell r="W2" t="str">
            <v>Pfd</v>
          </cell>
          <cell r="AO2">
            <v>2004</v>
          </cell>
          <cell r="AP2">
            <v>7.19</v>
          </cell>
          <cell r="BP2" t="str">
            <v>Âge</v>
          </cell>
          <cell r="BQ2" t="str">
            <v>Sexe masculin</v>
          </cell>
          <cell r="BT2" t="str">
            <v>Sexe féminin</v>
          </cell>
          <cell r="BW2" t="str">
            <v>Ensemble</v>
          </cell>
        </row>
        <row r="3">
          <cell r="V3">
            <v>2008</v>
          </cell>
          <cell r="W3">
            <v>33775</v>
          </cell>
          <cell r="AO3">
            <v>2005</v>
          </cell>
          <cell r="AP3">
            <v>7.61</v>
          </cell>
          <cell r="BP3" t="str">
            <v>x</v>
          </cell>
          <cell r="BQ3" t="str">
            <v>S(x)</v>
          </cell>
          <cell r="BR3" t="str">
            <v>Q(x, x+1)</v>
          </cell>
          <cell r="BS3" t="str">
            <v>E(x)</v>
          </cell>
          <cell r="BT3" t="str">
            <v>S(x)</v>
          </cell>
          <cell r="BU3" t="str">
            <v>Q(x, x+1)</v>
          </cell>
          <cell r="BV3" t="str">
            <v>E(x)</v>
          </cell>
          <cell r="BW3" t="str">
            <v>S(x)</v>
          </cell>
          <cell r="BX3" t="str">
            <v>Q(x, x+1)</v>
          </cell>
          <cell r="BY3" t="str">
            <v>E(x)</v>
          </cell>
        </row>
        <row r="4">
          <cell r="V4">
            <v>2009</v>
          </cell>
          <cell r="W4">
            <v>33775</v>
          </cell>
          <cell r="AO4">
            <v>2006</v>
          </cell>
          <cell r="AP4">
            <v>8.0299999999999994</v>
          </cell>
          <cell r="BP4" t="str">
            <v xml:space="preserve">0 </v>
          </cell>
          <cell r="BQ4">
            <v>100000</v>
          </cell>
          <cell r="BR4">
            <v>392</v>
          </cell>
          <cell r="BS4">
            <v>77.808999999999997</v>
          </cell>
          <cell r="BT4">
            <v>100000</v>
          </cell>
          <cell r="BU4">
            <v>327</v>
          </cell>
          <cell r="BV4">
            <v>84.506</v>
          </cell>
          <cell r="BW4">
            <v>100000</v>
          </cell>
          <cell r="BX4">
            <v>360</v>
          </cell>
          <cell r="BY4">
            <v>81.077100000000002</v>
          </cell>
        </row>
        <row r="5">
          <cell r="V5">
            <v>2010</v>
          </cell>
          <cell r="W5">
            <v>34721</v>
          </cell>
          <cell r="AO5">
            <v>2007</v>
          </cell>
          <cell r="AP5">
            <v>8.27</v>
          </cell>
          <cell r="BP5" t="str">
            <v xml:space="preserve">1 </v>
          </cell>
          <cell r="BQ5">
            <v>99608</v>
          </cell>
          <cell r="BR5">
            <v>32</v>
          </cell>
          <cell r="BS5">
            <v>77.113600000000005</v>
          </cell>
          <cell r="BT5">
            <v>99673</v>
          </cell>
          <cell r="BU5">
            <v>27</v>
          </cell>
          <cell r="BV5">
            <v>83.781300000000002</v>
          </cell>
          <cell r="BW5">
            <v>99640</v>
          </cell>
          <cell r="BX5">
            <v>29</v>
          </cell>
          <cell r="BY5">
            <v>80.368499999999997</v>
          </cell>
        </row>
        <row r="6">
          <cell r="V6">
            <v>2011</v>
          </cell>
          <cell r="W6">
            <v>35138</v>
          </cell>
          <cell r="AO6">
            <v>2008</v>
          </cell>
          <cell r="AP6">
            <v>8.44</v>
          </cell>
          <cell r="BP6" t="str">
            <v xml:space="preserve">2 </v>
          </cell>
          <cell r="BQ6">
            <v>99576</v>
          </cell>
          <cell r="BR6">
            <v>21</v>
          </cell>
          <cell r="BS6">
            <v>76.137799999999999</v>
          </cell>
          <cell r="BT6">
            <v>99646</v>
          </cell>
          <cell r="BU6">
            <v>18</v>
          </cell>
          <cell r="BV6">
            <v>82.803700000000006</v>
          </cell>
          <cell r="BW6">
            <v>99610</v>
          </cell>
          <cell r="BX6">
            <v>19</v>
          </cell>
          <cell r="BY6">
            <v>79.391900000000007</v>
          </cell>
        </row>
        <row r="7">
          <cell r="V7">
            <v>2012</v>
          </cell>
          <cell r="W7">
            <v>35876</v>
          </cell>
          <cell r="AO7">
            <v>2009</v>
          </cell>
          <cell r="AP7">
            <v>8.7100000000000009</v>
          </cell>
          <cell r="BP7" t="str">
            <v xml:space="preserve">3 </v>
          </cell>
          <cell r="BQ7">
            <v>99555</v>
          </cell>
          <cell r="BR7">
            <v>17</v>
          </cell>
          <cell r="BS7">
            <v>75.153899999999993</v>
          </cell>
          <cell r="BT7">
            <v>99629</v>
          </cell>
          <cell r="BU7">
            <v>13</v>
          </cell>
          <cell r="BV7">
            <v>81.818100000000001</v>
          </cell>
          <cell r="BW7">
            <v>99591</v>
          </cell>
          <cell r="BX7">
            <v>15</v>
          </cell>
          <cell r="BY7">
            <v>78.407300000000006</v>
          </cell>
        </row>
        <row r="8">
          <cell r="V8">
            <v>2013</v>
          </cell>
          <cell r="AO8">
            <v>2010</v>
          </cell>
          <cell r="AP8">
            <v>8.86</v>
          </cell>
          <cell r="BP8" t="str">
            <v xml:space="preserve">4 </v>
          </cell>
          <cell r="BQ8">
            <v>99538</v>
          </cell>
          <cell r="BR8">
            <v>12</v>
          </cell>
          <cell r="BS8">
            <v>74.166399999999996</v>
          </cell>
          <cell r="BT8">
            <v>99617</v>
          </cell>
          <cell r="BU8">
            <v>10</v>
          </cell>
          <cell r="BV8">
            <v>80.828299999999999</v>
          </cell>
          <cell r="BW8">
            <v>99576</v>
          </cell>
          <cell r="BX8">
            <v>11</v>
          </cell>
          <cell r="BY8">
            <v>77.418700000000001</v>
          </cell>
        </row>
        <row r="9">
          <cell r="V9">
            <v>2014</v>
          </cell>
          <cell r="AO9">
            <v>2011</v>
          </cell>
          <cell r="AP9">
            <v>9</v>
          </cell>
          <cell r="BP9" t="str">
            <v xml:space="preserve">5 </v>
          </cell>
          <cell r="BQ9">
            <v>99526</v>
          </cell>
          <cell r="BR9">
            <v>11</v>
          </cell>
          <cell r="BS9">
            <v>73.175299999999993</v>
          </cell>
          <cell r="BT9">
            <v>99607</v>
          </cell>
          <cell r="BU9">
            <v>9</v>
          </cell>
          <cell r="BV9">
            <v>79.836200000000005</v>
          </cell>
          <cell r="BW9">
            <v>99566</v>
          </cell>
          <cell r="BX9">
            <v>10</v>
          </cell>
          <cell r="BY9">
            <v>76.427199999999999</v>
          </cell>
        </row>
        <row r="10">
          <cell r="V10">
            <v>2015</v>
          </cell>
          <cell r="AO10">
            <v>2012</v>
          </cell>
          <cell r="AP10">
            <v>9.2200000000000006</v>
          </cell>
          <cell r="BP10" t="str">
            <v xml:space="preserve">6 </v>
          </cell>
          <cell r="BQ10">
            <v>99515</v>
          </cell>
          <cell r="BR10">
            <v>11</v>
          </cell>
          <cell r="BS10">
            <v>72.183700000000002</v>
          </cell>
          <cell r="BT10">
            <v>99598</v>
          </cell>
          <cell r="BU10">
            <v>8</v>
          </cell>
          <cell r="BV10">
            <v>78.8429</v>
          </cell>
          <cell r="BW10">
            <v>99556</v>
          </cell>
          <cell r="BX10">
            <v>10</v>
          </cell>
          <cell r="BY10">
            <v>75.434799999999996</v>
          </cell>
        </row>
        <row r="11">
          <cell r="AO11">
            <v>2013</v>
          </cell>
          <cell r="AP11">
            <v>9.43</v>
          </cell>
          <cell r="BP11" t="str">
            <v xml:space="preserve">7 </v>
          </cell>
          <cell r="BQ11">
            <v>99504</v>
          </cell>
          <cell r="BR11">
            <v>9</v>
          </cell>
          <cell r="BS11">
            <v>71.191699999999997</v>
          </cell>
          <cell r="BT11">
            <v>99590</v>
          </cell>
          <cell r="BU11">
            <v>7</v>
          </cell>
          <cell r="BV11">
            <v>77.849299999999999</v>
          </cell>
          <cell r="BW11">
            <v>99546</v>
          </cell>
          <cell r="BX11">
            <v>8</v>
          </cell>
          <cell r="BY11">
            <v>74.442099999999996</v>
          </cell>
        </row>
        <row r="12">
          <cell r="AO12">
            <v>2014</v>
          </cell>
          <cell r="BP12" t="str">
            <v xml:space="preserve">8 </v>
          </cell>
          <cell r="BQ12">
            <v>99495</v>
          </cell>
          <cell r="BR12">
            <v>8</v>
          </cell>
          <cell r="BS12">
            <v>70.197999999999993</v>
          </cell>
          <cell r="BT12">
            <v>99584</v>
          </cell>
          <cell r="BU12">
            <v>9</v>
          </cell>
          <cell r="BV12">
            <v>76.854399999999998</v>
          </cell>
          <cell r="BW12">
            <v>99538</v>
          </cell>
          <cell r="BX12">
            <v>8</v>
          </cell>
          <cell r="BY12">
            <v>73.447800000000001</v>
          </cell>
        </row>
        <row r="13">
          <cell r="AO13">
            <v>2015</v>
          </cell>
          <cell r="BP13" t="str">
            <v xml:space="preserve">9 </v>
          </cell>
          <cell r="BQ13">
            <v>99487</v>
          </cell>
          <cell r="BR13">
            <v>8</v>
          </cell>
          <cell r="BS13">
            <v>69.203400000000002</v>
          </cell>
          <cell r="BT13">
            <v>99575</v>
          </cell>
          <cell r="BU13">
            <v>8</v>
          </cell>
          <cell r="BV13">
            <v>75.861000000000004</v>
          </cell>
          <cell r="BW13">
            <v>99530</v>
          </cell>
          <cell r="BX13">
            <v>8</v>
          </cell>
          <cell r="BY13">
            <v>72.453800000000001</v>
          </cell>
        </row>
        <row r="14">
          <cell r="AO14">
            <v>2016</v>
          </cell>
          <cell r="BP14" t="str">
            <v xml:space="preserve">10 </v>
          </cell>
          <cell r="BQ14">
            <v>99479</v>
          </cell>
          <cell r="BR14">
            <v>10</v>
          </cell>
          <cell r="BS14">
            <v>68.208699999999993</v>
          </cell>
          <cell r="BT14">
            <v>99568</v>
          </cell>
          <cell r="BU14">
            <v>7</v>
          </cell>
          <cell r="BV14">
            <v>74.866699999999994</v>
          </cell>
          <cell r="BW14">
            <v>99522</v>
          </cell>
          <cell r="BX14">
            <v>9</v>
          </cell>
          <cell r="BY14">
            <v>71.459299999999999</v>
          </cell>
        </row>
        <row r="15">
          <cell r="AO15">
            <v>2017</v>
          </cell>
          <cell r="BP15" t="str">
            <v xml:space="preserve">11 </v>
          </cell>
          <cell r="BQ15">
            <v>99470</v>
          </cell>
          <cell r="BR15">
            <v>10</v>
          </cell>
          <cell r="BS15">
            <v>67.215199999999996</v>
          </cell>
          <cell r="BT15">
            <v>99560</v>
          </cell>
          <cell r="BU15">
            <v>8</v>
          </cell>
          <cell r="BV15">
            <v>73.872299999999996</v>
          </cell>
          <cell r="BW15">
            <v>99514</v>
          </cell>
          <cell r="BX15">
            <v>9</v>
          </cell>
          <cell r="BY15">
            <v>70.465299999999999</v>
          </cell>
        </row>
        <row r="16">
          <cell r="AO16">
            <v>2018</v>
          </cell>
          <cell r="BP16" t="str">
            <v xml:space="preserve">12 </v>
          </cell>
          <cell r="BQ16">
            <v>99460</v>
          </cell>
          <cell r="BR16">
            <v>10</v>
          </cell>
          <cell r="BS16">
            <v>66.221900000000005</v>
          </cell>
          <cell r="BT16">
            <v>99552</v>
          </cell>
          <cell r="BU16">
            <v>7</v>
          </cell>
          <cell r="BV16">
            <v>72.877899999999997</v>
          </cell>
          <cell r="BW16">
            <v>99505</v>
          </cell>
          <cell r="BX16">
            <v>9</v>
          </cell>
          <cell r="BY16">
            <v>69.471599999999995</v>
          </cell>
        </row>
        <row r="17">
          <cell r="AO17">
            <v>2019</v>
          </cell>
          <cell r="BP17" t="str">
            <v xml:space="preserve">13 </v>
          </cell>
          <cell r="BQ17">
            <v>99450</v>
          </cell>
          <cell r="BR17">
            <v>11</v>
          </cell>
          <cell r="BS17">
            <v>65.228499999999997</v>
          </cell>
          <cell r="BT17">
            <v>99545</v>
          </cell>
          <cell r="BU17">
            <v>10</v>
          </cell>
          <cell r="BV17">
            <v>71.883200000000002</v>
          </cell>
          <cell r="BW17">
            <v>99496</v>
          </cell>
          <cell r="BX17">
            <v>11</v>
          </cell>
          <cell r="BY17">
            <v>68.477599999999995</v>
          </cell>
        </row>
        <row r="18">
          <cell r="AO18">
            <v>2020</v>
          </cell>
          <cell r="BP18" t="str">
            <v xml:space="preserve">14 </v>
          </cell>
          <cell r="BQ18">
            <v>99439</v>
          </cell>
          <cell r="BR18">
            <v>17</v>
          </cell>
          <cell r="BS18">
            <v>64.235600000000005</v>
          </cell>
          <cell r="BT18">
            <v>99535</v>
          </cell>
          <cell r="BU18">
            <v>11</v>
          </cell>
          <cell r="BV18">
            <v>70.8904</v>
          </cell>
          <cell r="BW18">
            <v>99486</v>
          </cell>
          <cell r="BX18">
            <v>14</v>
          </cell>
          <cell r="BY18">
            <v>67.484700000000004</v>
          </cell>
        </row>
        <row r="19">
          <cell r="AO19">
            <v>2021</v>
          </cell>
          <cell r="BP19" t="str">
            <v xml:space="preserve">15 </v>
          </cell>
          <cell r="BQ19">
            <v>99422</v>
          </cell>
          <cell r="BR19">
            <v>25</v>
          </cell>
          <cell r="BS19">
            <v>63.246600000000001</v>
          </cell>
          <cell r="BT19">
            <v>99524</v>
          </cell>
          <cell r="BU19">
            <v>12</v>
          </cell>
          <cell r="BV19">
            <v>69.898399999999995</v>
          </cell>
          <cell r="BW19">
            <v>99472</v>
          </cell>
          <cell r="BX19">
            <v>19</v>
          </cell>
          <cell r="BY19">
            <v>66.494399999999999</v>
          </cell>
        </row>
        <row r="20">
          <cell r="BP20" t="str">
            <v xml:space="preserve">16 </v>
          </cell>
          <cell r="BQ20">
            <v>99396</v>
          </cell>
          <cell r="BR20">
            <v>33</v>
          </cell>
          <cell r="BS20">
            <v>62.262599999999999</v>
          </cell>
          <cell r="BT20">
            <v>99512</v>
          </cell>
          <cell r="BU20">
            <v>16</v>
          </cell>
          <cell r="BV20">
            <v>68.906899999999993</v>
          </cell>
          <cell r="BW20">
            <v>99453</v>
          </cell>
          <cell r="BX20">
            <v>25</v>
          </cell>
          <cell r="BY20">
            <v>65.507000000000005</v>
          </cell>
        </row>
        <row r="21">
          <cell r="BP21" t="str">
            <v xml:space="preserve">17 </v>
          </cell>
          <cell r="BQ21">
            <v>99364</v>
          </cell>
          <cell r="BR21">
            <v>44</v>
          </cell>
          <cell r="BS21">
            <v>61.282800000000002</v>
          </cell>
          <cell r="BT21">
            <v>99496</v>
          </cell>
          <cell r="BU21">
            <v>18</v>
          </cell>
          <cell r="BV21">
            <v>67.9178</v>
          </cell>
          <cell r="BW21">
            <v>99428</v>
          </cell>
          <cell r="BX21">
            <v>31</v>
          </cell>
          <cell r="BY21">
            <v>64.522900000000007</v>
          </cell>
        </row>
        <row r="22">
          <cell r="BP22" t="str">
            <v xml:space="preserve">18 </v>
          </cell>
          <cell r="BQ22">
            <v>99320</v>
          </cell>
          <cell r="BR22">
            <v>57</v>
          </cell>
          <cell r="BS22">
            <v>60.309699999999999</v>
          </cell>
          <cell r="BT22">
            <v>99478</v>
          </cell>
          <cell r="BU22">
            <v>21</v>
          </cell>
          <cell r="BV22">
            <v>66.929699999999997</v>
          </cell>
          <cell r="BW22">
            <v>99397</v>
          </cell>
          <cell r="BX22">
            <v>40</v>
          </cell>
          <cell r="BY22">
            <v>63.542900000000003</v>
          </cell>
        </row>
        <row r="23">
          <cell r="BP23" t="str">
            <v xml:space="preserve">19 </v>
          </cell>
          <cell r="BQ23">
            <v>99263</v>
          </cell>
          <cell r="BR23">
            <v>63</v>
          </cell>
          <cell r="BS23">
            <v>59.344099999999997</v>
          </cell>
          <cell r="BT23">
            <v>99458</v>
          </cell>
          <cell r="BU23">
            <v>22</v>
          </cell>
          <cell r="BV23">
            <v>65.9435</v>
          </cell>
          <cell r="BW23">
            <v>99358</v>
          </cell>
          <cell r="BX23">
            <v>43</v>
          </cell>
          <cell r="BY23">
            <v>62.567799999999998</v>
          </cell>
        </row>
        <row r="24">
          <cell r="BP24" t="str">
            <v xml:space="preserve">20 </v>
          </cell>
          <cell r="BQ24">
            <v>99201</v>
          </cell>
          <cell r="BR24">
            <v>68</v>
          </cell>
          <cell r="BS24">
            <v>58.381100000000004</v>
          </cell>
          <cell r="BT24">
            <v>99435</v>
          </cell>
          <cell r="BU24">
            <v>23</v>
          </cell>
          <cell r="BV24">
            <v>64.958100000000002</v>
          </cell>
          <cell r="BW24">
            <v>99315</v>
          </cell>
          <cell r="BX24">
            <v>46</v>
          </cell>
          <cell r="BY24">
            <v>61.5946</v>
          </cell>
        </row>
        <row r="25">
          <cell r="BP25" t="str">
            <v xml:space="preserve">21 </v>
          </cell>
          <cell r="BQ25">
            <v>99133</v>
          </cell>
          <cell r="BR25">
            <v>72</v>
          </cell>
          <cell r="BS25">
            <v>57.420400000000001</v>
          </cell>
          <cell r="BT25">
            <v>99413</v>
          </cell>
          <cell r="BU25">
            <v>24</v>
          </cell>
          <cell r="BV25">
            <v>63.972900000000003</v>
          </cell>
          <cell r="BW25">
            <v>99270</v>
          </cell>
          <cell r="BX25">
            <v>49</v>
          </cell>
          <cell r="BY25">
            <v>60.622599999999998</v>
          </cell>
        </row>
        <row r="26">
          <cell r="BP26" t="str">
            <v xml:space="preserve">22 </v>
          </cell>
          <cell r="BQ26">
            <v>99061</v>
          </cell>
          <cell r="BR26">
            <v>74</v>
          </cell>
          <cell r="BS26">
            <v>56.461599999999997</v>
          </cell>
          <cell r="BT26">
            <v>99389</v>
          </cell>
          <cell r="BU26">
            <v>23</v>
          </cell>
          <cell r="BV26">
            <v>62.988</v>
          </cell>
          <cell r="BW26">
            <v>99221</v>
          </cell>
          <cell r="BX26">
            <v>50</v>
          </cell>
          <cell r="BY26">
            <v>59.651899999999998</v>
          </cell>
        </row>
        <row r="27">
          <cell r="BP27" t="str">
            <v xml:space="preserve">23 </v>
          </cell>
          <cell r="BQ27">
            <v>98988</v>
          </cell>
          <cell r="BR27">
            <v>83</v>
          </cell>
          <cell r="BS27">
            <v>55.503300000000003</v>
          </cell>
          <cell r="BT27">
            <v>99366</v>
          </cell>
          <cell r="BU27">
            <v>26</v>
          </cell>
          <cell r="BV27">
            <v>62.002699999999997</v>
          </cell>
          <cell r="BW27">
            <v>99172</v>
          </cell>
          <cell r="BX27">
            <v>55</v>
          </cell>
          <cell r="BY27">
            <v>58.681199999999997</v>
          </cell>
        </row>
        <row r="28">
          <cell r="BP28" t="str">
            <v xml:space="preserve">24 </v>
          </cell>
          <cell r="BQ28">
            <v>98905</v>
          </cell>
          <cell r="BR28">
            <v>82</v>
          </cell>
          <cell r="BS28">
            <v>54.549199999999999</v>
          </cell>
          <cell r="BT28">
            <v>99340</v>
          </cell>
          <cell r="BU28">
            <v>26</v>
          </cell>
          <cell r="BV28">
            <v>61.018500000000003</v>
          </cell>
          <cell r="BW28">
            <v>99117</v>
          </cell>
          <cell r="BX28">
            <v>55</v>
          </cell>
          <cell r="BY28">
            <v>57.713299999999997</v>
          </cell>
        </row>
        <row r="29">
          <cell r="BP29" t="str">
            <v xml:space="preserve">25 </v>
          </cell>
          <cell r="BQ29">
            <v>98824</v>
          </cell>
          <cell r="BR29">
            <v>82</v>
          </cell>
          <cell r="BS29">
            <v>53.593699999999998</v>
          </cell>
          <cell r="BT29">
            <v>99314</v>
          </cell>
          <cell r="BU29">
            <v>26</v>
          </cell>
          <cell r="BV29">
            <v>60.034199999999998</v>
          </cell>
          <cell r="BW29">
            <v>99063</v>
          </cell>
          <cell r="BX29">
            <v>55</v>
          </cell>
          <cell r="BY29">
            <v>56.744599999999998</v>
          </cell>
        </row>
        <row r="30">
          <cell r="BP30" t="str">
            <v xml:space="preserve">26 </v>
          </cell>
          <cell r="BQ30">
            <v>98743</v>
          </cell>
          <cell r="BR30">
            <v>86</v>
          </cell>
          <cell r="BS30">
            <v>52.6374</v>
          </cell>
          <cell r="BT30">
            <v>99289</v>
          </cell>
          <cell r="BU30">
            <v>28</v>
          </cell>
          <cell r="BV30">
            <v>59.049500000000002</v>
          </cell>
          <cell r="BW30">
            <v>99009</v>
          </cell>
          <cell r="BX30">
            <v>58</v>
          </cell>
          <cell r="BY30">
            <v>55.775399999999998</v>
          </cell>
        </row>
        <row r="31">
          <cell r="BP31" t="str">
            <v xml:space="preserve">27 </v>
          </cell>
          <cell r="BQ31">
            <v>98658</v>
          </cell>
          <cell r="BR31">
            <v>85</v>
          </cell>
          <cell r="BS31">
            <v>51.682299999999998</v>
          </cell>
          <cell r="BT31">
            <v>99261</v>
          </cell>
          <cell r="BU31">
            <v>30</v>
          </cell>
          <cell r="BV31">
            <v>58.066099999999999</v>
          </cell>
          <cell r="BW31">
            <v>98952</v>
          </cell>
          <cell r="BX31">
            <v>58</v>
          </cell>
          <cell r="BY31">
            <v>54.807299999999998</v>
          </cell>
        </row>
        <row r="32">
          <cell r="BP32" t="str">
            <v xml:space="preserve">28 </v>
          </cell>
          <cell r="BQ32">
            <v>98574</v>
          </cell>
          <cell r="BR32">
            <v>90</v>
          </cell>
          <cell r="BS32">
            <v>50.7256</v>
          </cell>
          <cell r="BT32">
            <v>99230</v>
          </cell>
          <cell r="BU32">
            <v>32</v>
          </cell>
          <cell r="BV32">
            <v>57.083599999999997</v>
          </cell>
          <cell r="BW32">
            <v>98894</v>
          </cell>
          <cell r="BX32">
            <v>62</v>
          </cell>
          <cell r="BY32">
            <v>53.838799999999999</v>
          </cell>
        </row>
        <row r="33">
          <cell r="BP33" t="str">
            <v xml:space="preserve">29 </v>
          </cell>
          <cell r="BQ33">
            <v>98485</v>
          </cell>
          <cell r="BR33">
            <v>88</v>
          </cell>
          <cell r="BS33">
            <v>49.770899999999997</v>
          </cell>
          <cell r="BT33">
            <v>99199</v>
          </cell>
          <cell r="BU33">
            <v>31</v>
          </cell>
          <cell r="BV33">
            <v>56.101700000000001</v>
          </cell>
          <cell r="BW33">
            <v>98833</v>
          </cell>
          <cell r="BX33">
            <v>60</v>
          </cell>
          <cell r="BY33">
            <v>52.8718</v>
          </cell>
        </row>
        <row r="34">
          <cell r="BP34" t="str">
            <v xml:space="preserve">30 </v>
          </cell>
          <cell r="BQ34">
            <v>98398</v>
          </cell>
          <cell r="BR34">
            <v>88</v>
          </cell>
          <cell r="BS34">
            <v>48.814500000000002</v>
          </cell>
          <cell r="BT34">
            <v>99168</v>
          </cell>
          <cell r="BU34">
            <v>33</v>
          </cell>
          <cell r="BV34">
            <v>55.119100000000003</v>
          </cell>
          <cell r="BW34">
            <v>98774</v>
          </cell>
          <cell r="BX34">
            <v>61</v>
          </cell>
          <cell r="BY34">
            <v>51.903399999999998</v>
          </cell>
        </row>
        <row r="35">
          <cell r="BP35" t="str">
            <v xml:space="preserve">31 </v>
          </cell>
          <cell r="BQ35">
            <v>98312</v>
          </cell>
          <cell r="BR35">
            <v>90</v>
          </cell>
          <cell r="BS35">
            <v>47.8568</v>
          </cell>
          <cell r="BT35">
            <v>99134</v>
          </cell>
          <cell r="BU35">
            <v>36</v>
          </cell>
          <cell r="BV35">
            <v>54.1374</v>
          </cell>
          <cell r="BW35">
            <v>98713</v>
          </cell>
          <cell r="BX35">
            <v>64</v>
          </cell>
          <cell r="BY35">
            <v>50.934800000000003</v>
          </cell>
        </row>
        <row r="36">
          <cell r="BP36" t="str">
            <v xml:space="preserve">32 </v>
          </cell>
          <cell r="BQ36">
            <v>98223</v>
          </cell>
          <cell r="BR36">
            <v>99</v>
          </cell>
          <cell r="BS36">
            <v>46.899700000000003</v>
          </cell>
          <cell r="BT36">
            <v>99099</v>
          </cell>
          <cell r="BU36">
            <v>40</v>
          </cell>
          <cell r="BV36">
            <v>53.156500000000001</v>
          </cell>
          <cell r="BW36">
            <v>98651</v>
          </cell>
          <cell r="BX36">
            <v>70</v>
          </cell>
          <cell r="BY36">
            <v>49.966900000000003</v>
          </cell>
        </row>
        <row r="37">
          <cell r="BP37" t="str">
            <v xml:space="preserve">33 </v>
          </cell>
          <cell r="BQ37">
            <v>98126</v>
          </cell>
          <cell r="BR37">
            <v>101</v>
          </cell>
          <cell r="BS37">
            <v>45.945799999999998</v>
          </cell>
          <cell r="BT37">
            <v>99059</v>
          </cell>
          <cell r="BU37">
            <v>44</v>
          </cell>
          <cell r="BV37">
            <v>52.177700000000002</v>
          </cell>
          <cell r="BW37">
            <v>98581</v>
          </cell>
          <cell r="BX37">
            <v>73</v>
          </cell>
          <cell r="BY37">
            <v>49.0017</v>
          </cell>
        </row>
        <row r="38">
          <cell r="BP38" t="str">
            <v xml:space="preserve">34 </v>
          </cell>
          <cell r="BQ38">
            <v>98026</v>
          </cell>
          <cell r="BR38">
            <v>109</v>
          </cell>
          <cell r="BS38">
            <v>44.991999999999997</v>
          </cell>
          <cell r="BT38">
            <v>99015</v>
          </cell>
          <cell r="BU38">
            <v>51</v>
          </cell>
          <cell r="BV38">
            <v>51.200600000000001</v>
          </cell>
          <cell r="BW38">
            <v>98509</v>
          </cell>
          <cell r="BX38">
            <v>80</v>
          </cell>
          <cell r="BY38">
            <v>48.037300000000002</v>
          </cell>
        </row>
        <row r="39">
          <cell r="BP39" t="str">
            <v xml:space="preserve">35 </v>
          </cell>
          <cell r="BQ39">
            <v>97919</v>
          </cell>
          <cell r="BR39">
            <v>117</v>
          </cell>
          <cell r="BS39">
            <v>44.040500000000002</v>
          </cell>
          <cell r="BT39">
            <v>98965</v>
          </cell>
          <cell r="BU39">
            <v>55</v>
          </cell>
          <cell r="BV39">
            <v>50.226300000000002</v>
          </cell>
          <cell r="BW39">
            <v>98430</v>
          </cell>
          <cell r="BX39">
            <v>87</v>
          </cell>
          <cell r="BY39">
            <v>47.075600000000001</v>
          </cell>
        </row>
        <row r="40">
          <cell r="BP40" t="str">
            <v xml:space="preserve">36 </v>
          </cell>
          <cell r="BQ40">
            <v>97805</v>
          </cell>
          <cell r="BR40">
            <v>137</v>
          </cell>
          <cell r="BS40">
            <v>43.0916</v>
          </cell>
          <cell r="BT40">
            <v>98910</v>
          </cell>
          <cell r="BU40">
            <v>56</v>
          </cell>
          <cell r="BV40">
            <v>49.253900000000002</v>
          </cell>
          <cell r="BW40">
            <v>98344</v>
          </cell>
          <cell r="BX40">
            <v>97</v>
          </cell>
          <cell r="BY40">
            <v>46.116100000000003</v>
          </cell>
        </row>
        <row r="41">
          <cell r="BP41" t="str">
            <v xml:space="preserve">37 </v>
          </cell>
          <cell r="BQ41">
            <v>97671</v>
          </cell>
          <cell r="BR41">
            <v>139</v>
          </cell>
          <cell r="BS41">
            <v>42.15</v>
          </cell>
          <cell r="BT41">
            <v>98855</v>
          </cell>
          <cell r="BU41">
            <v>65</v>
          </cell>
          <cell r="BV41">
            <v>48.281399999999998</v>
          </cell>
          <cell r="BW41">
            <v>98248</v>
          </cell>
          <cell r="BX41">
            <v>102</v>
          </cell>
          <cell r="BY41">
            <v>45.160600000000002</v>
          </cell>
        </row>
        <row r="42">
          <cell r="BP42" t="str">
            <v xml:space="preserve">38 </v>
          </cell>
          <cell r="BQ42">
            <v>97535</v>
          </cell>
          <cell r="BR42">
            <v>152</v>
          </cell>
          <cell r="BS42">
            <v>41.207700000000003</v>
          </cell>
          <cell r="BT42">
            <v>98791</v>
          </cell>
          <cell r="BU42">
            <v>73</v>
          </cell>
          <cell r="BV42">
            <v>47.3123</v>
          </cell>
          <cell r="BW42">
            <v>98148</v>
          </cell>
          <cell r="BX42">
            <v>113</v>
          </cell>
          <cell r="BY42">
            <v>44.206299999999999</v>
          </cell>
        </row>
        <row r="43">
          <cell r="BP43" t="str">
            <v xml:space="preserve">39 </v>
          </cell>
          <cell r="BQ43">
            <v>97387</v>
          </cell>
          <cell r="BR43">
            <v>162</v>
          </cell>
          <cell r="BS43">
            <v>40.269799999999996</v>
          </cell>
          <cell r="BT43">
            <v>98719</v>
          </cell>
          <cell r="BU43">
            <v>84</v>
          </cell>
          <cell r="BV43">
            <v>46.346400000000003</v>
          </cell>
          <cell r="BW43">
            <v>98037</v>
          </cell>
          <cell r="BX43">
            <v>123</v>
          </cell>
          <cell r="BY43">
            <v>43.255800000000001</v>
          </cell>
        </row>
        <row r="44">
          <cell r="BP44" t="str">
            <v xml:space="preserve">40 </v>
          </cell>
          <cell r="BQ44">
            <v>97229</v>
          </cell>
          <cell r="BR44">
            <v>184</v>
          </cell>
          <cell r="BS44">
            <v>39.334200000000003</v>
          </cell>
          <cell r="BT44">
            <v>98636</v>
          </cell>
          <cell r="BU44">
            <v>90</v>
          </cell>
          <cell r="BV44">
            <v>45.384799999999998</v>
          </cell>
          <cell r="BW44">
            <v>97916</v>
          </cell>
          <cell r="BX44">
            <v>138</v>
          </cell>
          <cell r="BY44">
            <v>42.308599999999998</v>
          </cell>
        </row>
        <row r="45">
          <cell r="BP45" t="str">
            <v xml:space="preserve">41 </v>
          </cell>
          <cell r="BQ45">
            <v>97050</v>
          </cell>
          <cell r="BR45">
            <v>199</v>
          </cell>
          <cell r="BS45">
            <v>38.405999999999999</v>
          </cell>
          <cell r="BT45">
            <v>98547</v>
          </cell>
          <cell r="BU45">
            <v>98</v>
          </cell>
          <cell r="BV45">
            <v>44.425199999999997</v>
          </cell>
          <cell r="BW45">
            <v>97781</v>
          </cell>
          <cell r="BX45">
            <v>150</v>
          </cell>
          <cell r="BY45">
            <v>41.366399999999999</v>
          </cell>
        </row>
        <row r="46">
          <cell r="BP46" t="str">
            <v xml:space="preserve">42 </v>
          </cell>
          <cell r="BQ46">
            <v>96857</v>
          </cell>
          <cell r="BR46">
            <v>217</v>
          </cell>
          <cell r="BS46">
            <v>37.481699999999996</v>
          </cell>
          <cell r="BT46">
            <v>98450</v>
          </cell>
          <cell r="BU46">
            <v>111</v>
          </cell>
          <cell r="BV46">
            <v>43.468499999999999</v>
          </cell>
          <cell r="BW46">
            <v>97634</v>
          </cell>
          <cell r="BX46">
            <v>165</v>
          </cell>
          <cell r="BY46">
            <v>40.427700000000002</v>
          </cell>
        </row>
        <row r="47">
          <cell r="BP47" t="str">
            <v xml:space="preserve">43 </v>
          </cell>
          <cell r="BQ47">
            <v>96646</v>
          </cell>
          <cell r="BR47">
            <v>232</v>
          </cell>
          <cell r="BS47">
            <v>36.5623</v>
          </cell>
          <cell r="BT47">
            <v>98342</v>
          </cell>
          <cell r="BU47">
            <v>122</v>
          </cell>
          <cell r="BV47">
            <v>42.516100000000002</v>
          </cell>
          <cell r="BW47">
            <v>97473</v>
          </cell>
          <cell r="BX47">
            <v>178</v>
          </cell>
          <cell r="BY47">
            <v>39.493600000000001</v>
          </cell>
        </row>
        <row r="48">
          <cell r="BP48" t="str">
            <v xml:space="preserve">44 </v>
          </cell>
          <cell r="BQ48">
            <v>96421</v>
          </cell>
          <cell r="BR48">
            <v>267</v>
          </cell>
          <cell r="BS48">
            <v>35.646299999999997</v>
          </cell>
          <cell r="BT48">
            <v>98221</v>
          </cell>
          <cell r="BU48">
            <v>139</v>
          </cell>
          <cell r="BV48">
            <v>41.567500000000003</v>
          </cell>
          <cell r="BW48">
            <v>97300</v>
          </cell>
          <cell r="BX48">
            <v>204</v>
          </cell>
          <cell r="BY48">
            <v>38.563200000000002</v>
          </cell>
        </row>
        <row r="49">
          <cell r="BP49" t="str">
            <v xml:space="preserve">45 </v>
          </cell>
          <cell r="BQ49">
            <v>96164</v>
          </cell>
          <cell r="BR49">
            <v>283</v>
          </cell>
          <cell r="BS49">
            <v>34.740400000000001</v>
          </cell>
          <cell r="BT49">
            <v>98085</v>
          </cell>
          <cell r="BU49">
            <v>152</v>
          </cell>
          <cell r="BV49">
            <v>40.624499999999998</v>
          </cell>
          <cell r="BW49">
            <v>97101</v>
          </cell>
          <cell r="BX49">
            <v>219</v>
          </cell>
          <cell r="BY49">
            <v>37.640999999999998</v>
          </cell>
        </row>
        <row r="50">
          <cell r="BP50" t="str">
            <v xml:space="preserve">46 </v>
          </cell>
          <cell r="BQ50">
            <v>95892</v>
          </cell>
          <cell r="BR50">
            <v>319</v>
          </cell>
          <cell r="BS50">
            <v>33.837600000000002</v>
          </cell>
          <cell r="BT50">
            <v>97936</v>
          </cell>
          <cell r="BU50">
            <v>160</v>
          </cell>
          <cell r="BV50">
            <v>39.6858</v>
          </cell>
          <cell r="BW50">
            <v>96889</v>
          </cell>
          <cell r="BX50">
            <v>241</v>
          </cell>
          <cell r="BY50">
            <v>36.7224</v>
          </cell>
        </row>
        <row r="51">
          <cell r="BP51" t="str">
            <v xml:space="preserve">47 </v>
          </cell>
          <cell r="BQ51">
            <v>95586</v>
          </cell>
          <cell r="BR51">
            <v>358</v>
          </cell>
          <cell r="BS51">
            <v>32.944299999999998</v>
          </cell>
          <cell r="BT51">
            <v>97779</v>
          </cell>
          <cell r="BU51">
            <v>179</v>
          </cell>
          <cell r="BV51">
            <v>38.748600000000003</v>
          </cell>
          <cell r="BW51">
            <v>96656</v>
          </cell>
          <cell r="BX51">
            <v>270</v>
          </cell>
          <cell r="BY51">
            <v>35.809699999999999</v>
          </cell>
        </row>
        <row r="52">
          <cell r="BP52" t="str">
            <v xml:space="preserve">48 </v>
          </cell>
          <cell r="BQ52">
            <v>95244</v>
          </cell>
          <cell r="BR52">
            <v>393</v>
          </cell>
          <cell r="BS52">
            <v>32.0608</v>
          </cell>
          <cell r="BT52">
            <v>97603</v>
          </cell>
          <cell r="BU52">
            <v>201</v>
          </cell>
          <cell r="BV52">
            <v>37.817399999999999</v>
          </cell>
          <cell r="BW52">
            <v>96395</v>
          </cell>
          <cell r="BX52">
            <v>298</v>
          </cell>
          <cell r="BY52">
            <v>34.905200000000001</v>
          </cell>
        </row>
        <row r="53">
          <cell r="BP53" t="str">
            <v xml:space="preserve">49 </v>
          </cell>
          <cell r="BQ53">
            <v>94869</v>
          </cell>
          <cell r="BR53">
            <v>443</v>
          </cell>
          <cell r="BS53">
            <v>31.185500000000001</v>
          </cell>
          <cell r="BT53">
            <v>97407</v>
          </cell>
          <cell r="BU53">
            <v>216</v>
          </cell>
          <cell r="BV53">
            <v>36.892400000000002</v>
          </cell>
          <cell r="BW53">
            <v>96108</v>
          </cell>
          <cell r="BX53">
            <v>331</v>
          </cell>
          <cell r="BY53">
            <v>34.008099999999999</v>
          </cell>
        </row>
        <row r="54">
          <cell r="BP54" t="str">
            <v xml:space="preserve">50 </v>
          </cell>
          <cell r="BQ54">
            <v>94449</v>
          </cell>
          <cell r="BR54">
            <v>488</v>
          </cell>
          <cell r="BS54">
            <v>30.321899999999999</v>
          </cell>
          <cell r="BT54">
            <v>97197</v>
          </cell>
          <cell r="BU54">
            <v>234</v>
          </cell>
          <cell r="BV54">
            <v>35.971200000000003</v>
          </cell>
          <cell r="BW54">
            <v>95790</v>
          </cell>
          <cell r="BX54">
            <v>362</v>
          </cell>
          <cell r="BY54">
            <v>33.119300000000003</v>
          </cell>
        </row>
        <row r="55">
          <cell r="BP55" t="str">
            <v xml:space="preserve">51 </v>
          </cell>
          <cell r="BQ55">
            <v>93988</v>
          </cell>
          <cell r="BR55">
            <v>546</v>
          </cell>
          <cell r="BS55">
            <v>29.468299999999999</v>
          </cell>
          <cell r="BT55">
            <v>96970</v>
          </cell>
          <cell r="BU55">
            <v>267</v>
          </cell>
          <cell r="BV55">
            <v>35.054299999999998</v>
          </cell>
          <cell r="BW55">
            <v>95443</v>
          </cell>
          <cell r="BX55">
            <v>408</v>
          </cell>
          <cell r="BY55">
            <v>32.237900000000003</v>
          </cell>
        </row>
        <row r="56">
          <cell r="BP56" t="str">
            <v xml:space="preserve">52 </v>
          </cell>
          <cell r="BQ56">
            <v>93474</v>
          </cell>
          <cell r="BR56">
            <v>593</v>
          </cell>
          <cell r="BS56">
            <v>28.627400000000002</v>
          </cell>
          <cell r="BT56">
            <v>96711</v>
          </cell>
          <cell r="BU56">
            <v>277</v>
          </cell>
          <cell r="BV56">
            <v>34.146700000000003</v>
          </cell>
          <cell r="BW56">
            <v>95054</v>
          </cell>
          <cell r="BX56">
            <v>436</v>
          </cell>
          <cell r="BY56">
            <v>31.367799999999999</v>
          </cell>
        </row>
        <row r="57">
          <cell r="BP57" t="str">
            <v xml:space="preserve">53 </v>
          </cell>
          <cell r="BQ57">
            <v>92920</v>
          </cell>
          <cell r="BR57">
            <v>652</v>
          </cell>
          <cell r="BS57">
            <v>27.795200000000001</v>
          </cell>
          <cell r="BT57">
            <v>96443</v>
          </cell>
          <cell r="BU57">
            <v>291</v>
          </cell>
          <cell r="BV57">
            <v>33.240299999999998</v>
          </cell>
          <cell r="BW57">
            <v>94639</v>
          </cell>
          <cell r="BX57">
            <v>472</v>
          </cell>
          <cell r="BY57">
            <v>30.5031</v>
          </cell>
        </row>
        <row r="58">
          <cell r="BP58" t="str">
            <v xml:space="preserve">54 </v>
          </cell>
          <cell r="BQ58">
            <v>92315</v>
          </cell>
          <cell r="BR58">
            <v>701</v>
          </cell>
          <cell r="BS58">
            <v>26.9742</v>
          </cell>
          <cell r="BT58">
            <v>96163</v>
          </cell>
          <cell r="BU58">
            <v>309</v>
          </cell>
          <cell r="BV58">
            <v>32.335700000000003</v>
          </cell>
          <cell r="BW58">
            <v>94192</v>
          </cell>
          <cell r="BX58">
            <v>506</v>
          </cell>
          <cell r="BY58">
            <v>29.645399999999999</v>
          </cell>
        </row>
        <row r="59">
          <cell r="BP59" t="str">
            <v xml:space="preserve">55 </v>
          </cell>
          <cell r="BQ59">
            <v>91668</v>
          </cell>
          <cell r="BR59">
            <v>763</v>
          </cell>
          <cell r="BS59">
            <v>26.161100000000001</v>
          </cell>
          <cell r="BT59">
            <v>95865</v>
          </cell>
          <cell r="BU59">
            <v>333</v>
          </cell>
          <cell r="BV59">
            <v>31.4346</v>
          </cell>
          <cell r="BW59">
            <v>93716</v>
          </cell>
          <cell r="BX59">
            <v>549</v>
          </cell>
          <cell r="BY59">
            <v>28.793600000000001</v>
          </cell>
        </row>
        <row r="60">
          <cell r="BP60" t="str">
            <v xml:space="preserve">56 </v>
          </cell>
          <cell r="BQ60">
            <v>90968</v>
          </cell>
          <cell r="BR60">
            <v>828</v>
          </cell>
          <cell r="BS60">
            <v>25.358499999999999</v>
          </cell>
          <cell r="BT60">
            <v>95546</v>
          </cell>
          <cell r="BU60">
            <v>347</v>
          </cell>
          <cell r="BV60">
            <v>30.538</v>
          </cell>
          <cell r="BW60">
            <v>93202</v>
          </cell>
          <cell r="BX60">
            <v>587</v>
          </cell>
          <cell r="BY60">
            <v>27.9496</v>
          </cell>
        </row>
        <row r="61">
          <cell r="BP61" t="str">
            <v xml:space="preserve">57 </v>
          </cell>
          <cell r="BQ61">
            <v>90215</v>
          </cell>
          <cell r="BR61">
            <v>876</v>
          </cell>
          <cell r="BS61">
            <v>24.565999999999999</v>
          </cell>
          <cell r="BT61">
            <v>95214</v>
          </cell>
          <cell r="BU61">
            <v>382</v>
          </cell>
          <cell r="BV61">
            <v>29.642499999999998</v>
          </cell>
          <cell r="BW61">
            <v>92654</v>
          </cell>
          <cell r="BX61">
            <v>628</v>
          </cell>
          <cell r="BY61">
            <v>27.111799999999999</v>
          </cell>
        </row>
        <row r="62">
          <cell r="BP62" t="str">
            <v xml:space="preserve">58 </v>
          </cell>
          <cell r="BQ62">
            <v>89424</v>
          </cell>
          <cell r="BR62">
            <v>920</v>
          </cell>
          <cell r="BS62">
            <v>23.7788</v>
          </cell>
          <cell r="BT62">
            <v>94851</v>
          </cell>
          <cell r="BU62">
            <v>395</v>
          </cell>
          <cell r="BV62">
            <v>28.754200000000001</v>
          </cell>
          <cell r="BW62">
            <v>92072</v>
          </cell>
          <cell r="BX62">
            <v>656</v>
          </cell>
          <cell r="BY62">
            <v>26.280100000000001</v>
          </cell>
        </row>
        <row r="63">
          <cell r="BP63" t="str">
            <v xml:space="preserve">59 </v>
          </cell>
          <cell r="BQ63">
            <v>88601</v>
          </cell>
          <cell r="BR63">
            <v>968</v>
          </cell>
          <cell r="BS63">
            <v>22.994900000000001</v>
          </cell>
          <cell r="BT63">
            <v>94476</v>
          </cell>
          <cell r="BU63">
            <v>411</v>
          </cell>
          <cell r="BV63">
            <v>27.866299999999999</v>
          </cell>
          <cell r="BW63">
            <v>91468</v>
          </cell>
          <cell r="BX63">
            <v>687</v>
          </cell>
          <cell r="BY63">
            <v>25.450299999999999</v>
          </cell>
        </row>
        <row r="64">
          <cell r="BP64" t="str">
            <v xml:space="preserve">60 </v>
          </cell>
          <cell r="BQ64">
            <v>87744</v>
          </cell>
          <cell r="BR64">
            <v>1041</v>
          </cell>
          <cell r="BS64">
            <v>22.2148</v>
          </cell>
          <cell r="BT64">
            <v>94087</v>
          </cell>
          <cell r="BU64">
            <v>437</v>
          </cell>
          <cell r="BV64">
            <v>26.979299999999999</v>
          </cell>
          <cell r="BW64">
            <v>90840</v>
          </cell>
          <cell r="BX64">
            <v>736</v>
          </cell>
          <cell r="BY64">
            <v>24.623000000000001</v>
          </cell>
        </row>
        <row r="65">
          <cell r="BP65" t="str">
            <v xml:space="preserve">61 </v>
          </cell>
          <cell r="BQ65">
            <v>86830</v>
          </cell>
          <cell r="BR65">
            <v>1095</v>
          </cell>
          <cell r="BS65">
            <v>21.443300000000001</v>
          </cell>
          <cell r="BT65">
            <v>93676</v>
          </cell>
          <cell r="BU65">
            <v>470</v>
          </cell>
          <cell r="BV65">
            <v>26.095600000000001</v>
          </cell>
          <cell r="BW65">
            <v>90171</v>
          </cell>
          <cell r="BX65">
            <v>778</v>
          </cell>
          <cell r="BY65">
            <v>23.8018</v>
          </cell>
        </row>
        <row r="66">
          <cell r="BP66" t="str">
            <v xml:space="preserve">62 </v>
          </cell>
          <cell r="BQ66">
            <v>85879</v>
          </cell>
          <cell r="BR66">
            <v>1161</v>
          </cell>
          <cell r="BS66">
            <v>20.6751</v>
          </cell>
          <cell r="BT66">
            <v>93236</v>
          </cell>
          <cell r="BU66">
            <v>510</v>
          </cell>
          <cell r="BV66">
            <v>25.2164</v>
          </cell>
          <cell r="BW66">
            <v>89469</v>
          </cell>
          <cell r="BX66">
            <v>830</v>
          </cell>
          <cell r="BY66">
            <v>22.9846</v>
          </cell>
        </row>
        <row r="67">
          <cell r="BP67" t="str">
            <v xml:space="preserve">63 </v>
          </cell>
          <cell r="BQ67">
            <v>84882</v>
          </cell>
          <cell r="BR67">
            <v>1258</v>
          </cell>
          <cell r="BS67">
            <v>19.912099999999999</v>
          </cell>
          <cell r="BT67">
            <v>92760</v>
          </cell>
          <cell r="BU67">
            <v>542</v>
          </cell>
          <cell r="BV67">
            <v>24.3432</v>
          </cell>
          <cell r="BW67">
            <v>88727</v>
          </cell>
          <cell r="BX67">
            <v>892</v>
          </cell>
          <cell r="BY67">
            <v>22.172799999999999</v>
          </cell>
        </row>
        <row r="68">
          <cell r="BP68" t="str">
            <v xml:space="preserve">64 </v>
          </cell>
          <cell r="BQ68">
            <v>83815</v>
          </cell>
          <cell r="BR68">
            <v>1327</v>
          </cell>
          <cell r="BS68">
            <v>19.159400000000002</v>
          </cell>
          <cell r="BT68">
            <v>92258</v>
          </cell>
          <cell r="BU68">
            <v>577</v>
          </cell>
          <cell r="BV68">
            <v>23.473099999999999</v>
          </cell>
          <cell r="BW68">
            <v>87935</v>
          </cell>
          <cell r="BX68">
            <v>943</v>
          </cell>
          <cell r="BY68">
            <v>21.367899999999999</v>
          </cell>
        </row>
        <row r="69">
          <cell r="BP69" t="str">
            <v xml:space="preserve">65 </v>
          </cell>
          <cell r="BQ69">
            <v>82702</v>
          </cell>
          <cell r="BR69">
            <v>1446</v>
          </cell>
          <cell r="BS69">
            <v>18.410399999999999</v>
          </cell>
          <cell r="BT69">
            <v>91725</v>
          </cell>
          <cell r="BU69">
            <v>620</v>
          </cell>
          <cell r="BV69">
            <v>22.606400000000001</v>
          </cell>
          <cell r="BW69">
            <v>87105</v>
          </cell>
          <cell r="BX69">
            <v>1021</v>
          </cell>
          <cell r="BY69">
            <v>20.566600000000001</v>
          </cell>
        </row>
        <row r="70">
          <cell r="BP70" t="str">
            <v xml:space="preserve">66 </v>
          </cell>
          <cell r="BQ70">
            <v>81507</v>
          </cell>
          <cell r="BR70">
            <v>1517</v>
          </cell>
          <cell r="BS70">
            <v>17.673100000000002</v>
          </cell>
          <cell r="BT70">
            <v>91156</v>
          </cell>
          <cell r="BU70">
            <v>675</v>
          </cell>
          <cell r="BV70">
            <v>21.744399999999999</v>
          </cell>
          <cell r="BW70">
            <v>86216</v>
          </cell>
          <cell r="BX70">
            <v>1082</v>
          </cell>
          <cell r="BY70">
            <v>19.773700000000002</v>
          </cell>
        </row>
        <row r="71">
          <cell r="BP71" t="str">
            <v xml:space="preserve">67 </v>
          </cell>
          <cell r="BQ71">
            <v>80270</v>
          </cell>
          <cell r="BR71">
            <v>1579</v>
          </cell>
          <cell r="BS71">
            <v>16.9377</v>
          </cell>
          <cell r="BT71">
            <v>90541</v>
          </cell>
          <cell r="BU71">
            <v>713</v>
          </cell>
          <cell r="BV71">
            <v>20.8886</v>
          </cell>
          <cell r="BW71">
            <v>85282</v>
          </cell>
          <cell r="BX71">
            <v>1131</v>
          </cell>
          <cell r="BY71">
            <v>18.9846</v>
          </cell>
        </row>
        <row r="72">
          <cell r="BP72" t="str">
            <v xml:space="preserve">68 </v>
          </cell>
          <cell r="BQ72">
            <v>79002</v>
          </cell>
          <cell r="BR72">
            <v>1717</v>
          </cell>
          <cell r="BS72">
            <v>16.2014</v>
          </cell>
          <cell r="BT72">
            <v>89895</v>
          </cell>
          <cell r="BU72">
            <v>790</v>
          </cell>
          <cell r="BV72">
            <v>20.0351</v>
          </cell>
          <cell r="BW72">
            <v>84318</v>
          </cell>
          <cell r="BX72">
            <v>1234</v>
          </cell>
          <cell r="BY72">
            <v>18.196000000000002</v>
          </cell>
        </row>
        <row r="73">
          <cell r="BP73" t="str">
            <v xml:space="preserve">69 </v>
          </cell>
          <cell r="BQ73">
            <v>77646</v>
          </cell>
          <cell r="BR73">
            <v>1856</v>
          </cell>
          <cell r="BS73">
            <v>15.4757</v>
          </cell>
          <cell r="BT73">
            <v>89186</v>
          </cell>
          <cell r="BU73">
            <v>857</v>
          </cell>
          <cell r="BV73">
            <v>19.1906</v>
          </cell>
          <cell r="BW73">
            <v>83277</v>
          </cell>
          <cell r="BX73">
            <v>1334</v>
          </cell>
          <cell r="BY73">
            <v>17.417200000000001</v>
          </cell>
        </row>
        <row r="74">
          <cell r="BP74" t="str">
            <v xml:space="preserve">70 </v>
          </cell>
          <cell r="BQ74">
            <v>76205</v>
          </cell>
          <cell r="BR74">
            <v>1988</v>
          </cell>
          <cell r="BS74">
            <v>14.758900000000001</v>
          </cell>
          <cell r="BT74">
            <v>88421</v>
          </cell>
          <cell r="BU74">
            <v>930</v>
          </cell>
          <cell r="BV74">
            <v>18.3522</v>
          </cell>
          <cell r="BW74">
            <v>82167</v>
          </cell>
          <cell r="BX74">
            <v>1432</v>
          </cell>
          <cell r="BY74">
            <v>16.645900000000001</v>
          </cell>
        </row>
        <row r="75">
          <cell r="BP75" t="str">
            <v xml:space="preserve">71 </v>
          </cell>
          <cell r="BQ75">
            <v>74690</v>
          </cell>
          <cell r="BR75">
            <v>2195</v>
          </cell>
          <cell r="BS75">
            <v>14.0481</v>
          </cell>
          <cell r="BT75">
            <v>87599</v>
          </cell>
          <cell r="BU75">
            <v>1020</v>
          </cell>
          <cell r="BV75">
            <v>17.5198</v>
          </cell>
          <cell r="BW75">
            <v>80990</v>
          </cell>
          <cell r="BX75">
            <v>1575</v>
          </cell>
          <cell r="BY75">
            <v>15.880599999999999</v>
          </cell>
        </row>
        <row r="76">
          <cell r="BP76" t="str">
            <v xml:space="preserve">72 </v>
          </cell>
          <cell r="BQ76">
            <v>73051</v>
          </cell>
          <cell r="BR76">
            <v>2428</v>
          </cell>
          <cell r="BS76">
            <v>13.3522</v>
          </cell>
          <cell r="BT76">
            <v>86705</v>
          </cell>
          <cell r="BU76">
            <v>1119</v>
          </cell>
          <cell r="BV76">
            <v>16.6952</v>
          </cell>
          <cell r="BW76">
            <v>79714</v>
          </cell>
          <cell r="BX76">
            <v>1733</v>
          </cell>
          <cell r="BY76">
            <v>15.1267</v>
          </cell>
        </row>
        <row r="77">
          <cell r="BP77" t="str">
            <v xml:space="preserve">73 </v>
          </cell>
          <cell r="BQ77">
            <v>71277</v>
          </cell>
          <cell r="BR77">
            <v>2632</v>
          </cell>
          <cell r="BS77">
            <v>12.672000000000001</v>
          </cell>
          <cell r="BT77">
            <v>85735</v>
          </cell>
          <cell r="BU77">
            <v>1258</v>
          </cell>
          <cell r="BV77">
            <v>15.878500000000001</v>
          </cell>
          <cell r="BW77">
            <v>78332</v>
          </cell>
          <cell r="BX77">
            <v>1899</v>
          </cell>
          <cell r="BY77">
            <v>14.3847</v>
          </cell>
        </row>
        <row r="78">
          <cell r="BP78" t="str">
            <v xml:space="preserve">74 </v>
          </cell>
          <cell r="BQ78">
            <v>69400</v>
          </cell>
          <cell r="BR78">
            <v>2926</v>
          </cell>
          <cell r="BS78">
            <v>12.001099999999999</v>
          </cell>
          <cell r="BT78">
            <v>84656</v>
          </cell>
          <cell r="BU78">
            <v>1406</v>
          </cell>
          <cell r="BV78">
            <v>15.0745</v>
          </cell>
          <cell r="BW78">
            <v>76845</v>
          </cell>
          <cell r="BX78">
            <v>2109</v>
          </cell>
          <cell r="BY78">
            <v>13.6534</v>
          </cell>
        </row>
        <row r="79">
          <cell r="BP79" t="str">
            <v xml:space="preserve">75 </v>
          </cell>
          <cell r="BQ79">
            <v>67370</v>
          </cell>
          <cell r="BR79">
            <v>3232</v>
          </cell>
          <cell r="BS79">
            <v>11.347799999999999</v>
          </cell>
          <cell r="BT79">
            <v>83466</v>
          </cell>
          <cell r="BU79">
            <v>1576</v>
          </cell>
          <cell r="BV79">
            <v>14.282299999999999</v>
          </cell>
          <cell r="BW79">
            <v>75225</v>
          </cell>
          <cell r="BX79">
            <v>2335</v>
          </cell>
          <cell r="BY79">
            <v>12.9367</v>
          </cell>
        </row>
        <row r="80">
          <cell r="BP80" t="str">
            <v xml:space="preserve">76 </v>
          </cell>
          <cell r="BQ80">
            <v>65192</v>
          </cell>
          <cell r="BR80">
            <v>3578</v>
          </cell>
          <cell r="BS80">
            <v>10.710100000000001</v>
          </cell>
          <cell r="BT80">
            <v>82150</v>
          </cell>
          <cell r="BU80">
            <v>1802</v>
          </cell>
          <cell r="BV80">
            <v>13.503</v>
          </cell>
          <cell r="BW80">
            <v>73468</v>
          </cell>
          <cell r="BX80">
            <v>2609</v>
          </cell>
          <cell r="BY80">
            <v>12.2341</v>
          </cell>
        </row>
        <row r="81">
          <cell r="BP81" t="str">
            <v xml:space="preserve">77 </v>
          </cell>
          <cell r="BQ81">
            <v>62860</v>
          </cell>
          <cell r="BR81">
            <v>3945</v>
          </cell>
          <cell r="BS81">
            <v>10.088900000000001</v>
          </cell>
          <cell r="BT81">
            <v>80670</v>
          </cell>
          <cell r="BU81">
            <v>2031</v>
          </cell>
          <cell r="BV81">
            <v>12.7416</v>
          </cell>
          <cell r="BW81">
            <v>71551</v>
          </cell>
          <cell r="BX81">
            <v>2892</v>
          </cell>
          <cell r="BY81">
            <v>11.548400000000001</v>
          </cell>
        </row>
        <row r="82">
          <cell r="BP82" t="str">
            <v xml:space="preserve">78 </v>
          </cell>
          <cell r="BQ82">
            <v>60380</v>
          </cell>
          <cell r="BR82">
            <v>4432</v>
          </cell>
          <cell r="BS82">
            <v>9.4827999999999992</v>
          </cell>
          <cell r="BT82">
            <v>79032</v>
          </cell>
          <cell r="BU82">
            <v>2288</v>
          </cell>
          <cell r="BV82">
            <v>11.9954</v>
          </cell>
          <cell r="BW82">
            <v>69482</v>
          </cell>
          <cell r="BX82">
            <v>3242</v>
          </cell>
          <cell r="BY82">
            <v>10.8775</v>
          </cell>
        </row>
        <row r="83">
          <cell r="BP83" t="str">
            <v xml:space="preserve">79 </v>
          </cell>
          <cell r="BQ83">
            <v>57704</v>
          </cell>
          <cell r="BR83">
            <v>4905</v>
          </cell>
          <cell r="BS83">
            <v>8.8994</v>
          </cell>
          <cell r="BT83">
            <v>77224</v>
          </cell>
          <cell r="BU83">
            <v>2648</v>
          </cell>
          <cell r="BV83">
            <v>11.2645</v>
          </cell>
          <cell r="BW83">
            <v>67230</v>
          </cell>
          <cell r="BX83">
            <v>3640</v>
          </cell>
          <cell r="BY83">
            <v>10.225099999999999</v>
          </cell>
        </row>
        <row r="84">
          <cell r="BP84" t="str">
            <v xml:space="preserve">80 </v>
          </cell>
          <cell r="BQ84">
            <v>54873</v>
          </cell>
          <cell r="BR84">
            <v>5506</v>
          </cell>
          <cell r="BS84">
            <v>8.3325999999999993</v>
          </cell>
          <cell r="BT84">
            <v>75179</v>
          </cell>
          <cell r="BU84">
            <v>3006</v>
          </cell>
          <cell r="BV84">
            <v>10.5573</v>
          </cell>
          <cell r="BW84">
            <v>64783</v>
          </cell>
          <cell r="BX84">
            <v>4090</v>
          </cell>
          <cell r="BY84">
            <v>9.5924999999999994</v>
          </cell>
        </row>
        <row r="85">
          <cell r="BP85" t="str">
            <v xml:space="preserve">81 </v>
          </cell>
          <cell r="BQ85">
            <v>51852</v>
          </cell>
          <cell r="BR85">
            <v>6175</v>
          </cell>
          <cell r="BS85">
            <v>7.7889999999999997</v>
          </cell>
          <cell r="BT85">
            <v>72919</v>
          </cell>
          <cell r="BU85">
            <v>3486</v>
          </cell>
          <cell r="BV85">
            <v>9.8689999999999998</v>
          </cell>
          <cell r="BW85">
            <v>62133</v>
          </cell>
          <cell r="BX85">
            <v>4635</v>
          </cell>
          <cell r="BY85">
            <v>8.9802999999999997</v>
          </cell>
        </row>
        <row r="86">
          <cell r="BP86" t="str">
            <v xml:space="preserve">82 </v>
          </cell>
          <cell r="BQ86">
            <v>48650</v>
          </cell>
          <cell r="BR86">
            <v>6946</v>
          </cell>
          <cell r="BS86">
            <v>7.2687999999999997</v>
          </cell>
          <cell r="BT86">
            <v>70377</v>
          </cell>
          <cell r="BU86">
            <v>3996</v>
          </cell>
          <cell r="BV86">
            <v>9.2073999999999998</v>
          </cell>
          <cell r="BW86">
            <v>59253</v>
          </cell>
          <cell r="BX86">
            <v>5236</v>
          </cell>
          <cell r="BY86">
            <v>8.3924000000000003</v>
          </cell>
        </row>
        <row r="87">
          <cell r="BP87" t="str">
            <v xml:space="preserve">83 </v>
          </cell>
          <cell r="BQ87">
            <v>45271</v>
          </cell>
          <cell r="BR87">
            <v>7678</v>
          </cell>
          <cell r="BS87">
            <v>6.774</v>
          </cell>
          <cell r="BT87">
            <v>67565</v>
          </cell>
          <cell r="BU87">
            <v>4600</v>
          </cell>
          <cell r="BV87">
            <v>8.5698000000000008</v>
          </cell>
          <cell r="BW87">
            <v>56150</v>
          </cell>
          <cell r="BX87">
            <v>5870</v>
          </cell>
          <cell r="BY87">
            <v>7.8285</v>
          </cell>
        </row>
        <row r="88">
          <cell r="BP88" t="str">
            <v xml:space="preserve">84 </v>
          </cell>
          <cell r="BQ88">
            <v>41795</v>
          </cell>
          <cell r="BR88">
            <v>8585</v>
          </cell>
          <cell r="BS88">
            <v>6.2957999999999998</v>
          </cell>
          <cell r="BT88">
            <v>64457</v>
          </cell>
          <cell r="BU88">
            <v>5295</v>
          </cell>
          <cell r="BV88">
            <v>7.9588999999999999</v>
          </cell>
          <cell r="BW88">
            <v>52854</v>
          </cell>
          <cell r="BX88">
            <v>6627</v>
          </cell>
          <cell r="BY88">
            <v>7.2855999999999996</v>
          </cell>
        </row>
        <row r="89">
          <cell r="BP89" t="str">
            <v xml:space="preserve">85 </v>
          </cell>
          <cell r="BQ89">
            <v>38207</v>
          </cell>
          <cell r="BR89">
            <v>9792</v>
          </cell>
          <cell r="BS89">
            <v>5.8400999999999996</v>
          </cell>
          <cell r="BT89">
            <v>61044</v>
          </cell>
          <cell r="BU89">
            <v>6171</v>
          </cell>
          <cell r="BV89">
            <v>7.3760000000000003</v>
          </cell>
          <cell r="BW89">
            <v>49351</v>
          </cell>
          <cell r="BX89">
            <v>7606</v>
          </cell>
          <cell r="BY89">
            <v>6.7671999999999999</v>
          </cell>
        </row>
        <row r="90">
          <cell r="BP90" t="str">
            <v xml:space="preserve">86 </v>
          </cell>
          <cell r="BQ90">
            <v>34466</v>
          </cell>
          <cell r="BR90">
            <v>10973</v>
          </cell>
          <cell r="BS90">
            <v>5.4196999999999997</v>
          </cell>
          <cell r="BT90">
            <v>57277</v>
          </cell>
          <cell r="BU90">
            <v>6996</v>
          </cell>
          <cell r="BV90">
            <v>6.8281999999999998</v>
          </cell>
          <cell r="BW90">
            <v>45598</v>
          </cell>
          <cell r="BX90">
            <v>8535</v>
          </cell>
          <cell r="BY90">
            <v>6.2831000000000001</v>
          </cell>
        </row>
        <row r="91">
          <cell r="BP91" t="str">
            <v xml:space="preserve">87 </v>
          </cell>
          <cell r="BQ91">
            <v>30684</v>
          </cell>
          <cell r="BR91">
            <v>12187</v>
          </cell>
          <cell r="BS91">
            <v>5.0260999999999996</v>
          </cell>
          <cell r="BT91">
            <v>53270</v>
          </cell>
          <cell r="BU91">
            <v>8123</v>
          </cell>
          <cell r="BV91">
            <v>6.3041999999999998</v>
          </cell>
          <cell r="BW91">
            <v>41706</v>
          </cell>
          <cell r="BX91">
            <v>9654</v>
          </cell>
          <cell r="BY91">
            <v>5.8228</v>
          </cell>
        </row>
        <row r="92">
          <cell r="BP92" t="str">
            <v xml:space="preserve">88 </v>
          </cell>
          <cell r="BQ92">
            <v>26944</v>
          </cell>
          <cell r="BR92">
            <v>13458</v>
          </cell>
          <cell r="BS92">
            <v>4.6542000000000003</v>
          </cell>
          <cell r="BT92">
            <v>48943</v>
          </cell>
          <cell r="BU92">
            <v>9370</v>
          </cell>
          <cell r="BV92">
            <v>5.8174000000000001</v>
          </cell>
          <cell r="BW92">
            <v>37680</v>
          </cell>
          <cell r="BX92">
            <v>10867</v>
          </cell>
          <cell r="BY92">
            <v>5.3914999999999997</v>
          </cell>
        </row>
        <row r="93">
          <cell r="BP93" t="str">
            <v xml:space="preserve">89 </v>
          </cell>
          <cell r="BQ93">
            <v>23318</v>
          </cell>
          <cell r="BR93">
            <v>14927</v>
          </cell>
          <cell r="BS93">
            <v>4.3003</v>
          </cell>
          <cell r="BT93">
            <v>44357</v>
          </cell>
          <cell r="BU93">
            <v>10605</v>
          </cell>
          <cell r="BV93">
            <v>5.3670999999999998</v>
          </cell>
          <cell r="BW93">
            <v>33585</v>
          </cell>
          <cell r="BX93">
            <v>12141</v>
          </cell>
          <cell r="BY93">
            <v>4.9878999999999998</v>
          </cell>
        </row>
        <row r="94">
          <cell r="BP94" t="str">
            <v xml:space="preserve">90 </v>
          </cell>
          <cell r="BQ94">
            <v>19837</v>
          </cell>
          <cell r="BR94">
            <v>16663</v>
          </cell>
          <cell r="BS94">
            <v>3.9670999999999998</v>
          </cell>
          <cell r="BT94">
            <v>39653</v>
          </cell>
          <cell r="BU94">
            <v>11938</v>
          </cell>
          <cell r="BV94">
            <v>4.9444999999999997</v>
          </cell>
          <cell r="BW94">
            <v>29507</v>
          </cell>
          <cell r="BX94">
            <v>13564</v>
          </cell>
          <cell r="BY94">
            <v>4.6079999999999997</v>
          </cell>
        </row>
        <row r="95">
          <cell r="BP95" t="str">
            <v xml:space="preserve">91 </v>
          </cell>
          <cell r="BQ95">
            <v>16532</v>
          </cell>
          <cell r="BR95">
            <v>18667</v>
          </cell>
          <cell r="BS95">
            <v>3.6602999999999999</v>
          </cell>
          <cell r="BT95">
            <v>34919</v>
          </cell>
          <cell r="BU95">
            <v>13590</v>
          </cell>
          <cell r="BV95">
            <v>4.5469999999999997</v>
          </cell>
          <cell r="BW95">
            <v>25505</v>
          </cell>
          <cell r="BX95">
            <v>15275</v>
          </cell>
          <cell r="BY95">
            <v>4.2526999999999999</v>
          </cell>
        </row>
        <row r="96">
          <cell r="BP96" t="str">
            <v xml:space="preserve">92 </v>
          </cell>
          <cell r="BQ96">
            <v>13446</v>
          </cell>
          <cell r="BR96">
            <v>20518</v>
          </cell>
          <cell r="BS96">
            <v>3.3856000000000002</v>
          </cell>
          <cell r="BT96">
            <v>30174</v>
          </cell>
          <cell r="BU96">
            <v>15177</v>
          </cell>
          <cell r="BV96">
            <v>4.1835000000000004</v>
          </cell>
          <cell r="BW96">
            <v>21609</v>
          </cell>
          <cell r="BX96">
            <v>16879</v>
          </cell>
          <cell r="BY96">
            <v>3.9293</v>
          </cell>
        </row>
        <row r="97">
          <cell r="BP97" t="str">
            <v xml:space="preserve">93 </v>
          </cell>
          <cell r="BQ97">
            <v>10687</v>
          </cell>
          <cell r="BR97">
            <v>22736</v>
          </cell>
          <cell r="BS97">
            <v>3.1305999999999998</v>
          </cell>
          <cell r="BT97">
            <v>25594</v>
          </cell>
          <cell r="BU97">
            <v>17214</v>
          </cell>
          <cell r="BV97">
            <v>3.8424999999999998</v>
          </cell>
          <cell r="BW97">
            <v>17962</v>
          </cell>
          <cell r="BX97">
            <v>18896</v>
          </cell>
          <cell r="BY97">
            <v>3.6255999999999999</v>
          </cell>
        </row>
        <row r="98">
          <cell r="BP98" t="str">
            <v xml:space="preserve">94 </v>
          </cell>
          <cell r="BQ98">
            <v>8257</v>
          </cell>
          <cell r="BR98">
            <v>25032</v>
          </cell>
          <cell r="BS98">
            <v>2.9045999999999998</v>
          </cell>
          <cell r="BT98">
            <v>21188</v>
          </cell>
          <cell r="BU98">
            <v>19383</v>
          </cell>
          <cell r="BV98">
            <v>3.5375999999999999</v>
          </cell>
          <cell r="BW98">
            <v>14568</v>
          </cell>
          <cell r="BX98">
            <v>21022</v>
          </cell>
          <cell r="BY98">
            <v>3.3538999999999999</v>
          </cell>
        </row>
        <row r="99">
          <cell r="BP99" t="str">
            <v xml:space="preserve">95 </v>
          </cell>
          <cell r="BQ99">
            <v>6190</v>
          </cell>
          <cell r="BR99">
            <v>27035</v>
          </cell>
          <cell r="BS99">
            <v>2.7075</v>
          </cell>
          <cell r="BT99">
            <v>17081</v>
          </cell>
          <cell r="BU99">
            <v>21271</v>
          </cell>
          <cell r="BV99">
            <v>3.2679</v>
          </cell>
          <cell r="BW99">
            <v>11505</v>
          </cell>
          <cell r="BX99">
            <v>22859</v>
          </cell>
          <cell r="BY99">
            <v>3.1135000000000002</v>
          </cell>
        </row>
        <row r="100">
          <cell r="BP100" t="str">
            <v xml:space="preserve">96 </v>
          </cell>
          <cell r="BQ100">
            <v>4517</v>
          </cell>
          <cell r="BR100">
            <v>29735</v>
          </cell>
          <cell r="BS100">
            <v>2.5255000000000001</v>
          </cell>
          <cell r="BT100">
            <v>13448</v>
          </cell>
          <cell r="BU100">
            <v>23658</v>
          </cell>
          <cell r="BV100">
            <v>3.0156999999999998</v>
          </cell>
          <cell r="BW100">
            <v>8875</v>
          </cell>
          <cell r="BX100">
            <v>25241</v>
          </cell>
          <cell r="BY100">
            <v>2.8879999999999999</v>
          </cell>
        </row>
        <row r="101">
          <cell r="BP101" t="str">
            <v xml:space="preserve">97 </v>
          </cell>
          <cell r="BQ101">
            <v>3174</v>
          </cell>
          <cell r="BR101">
            <v>31886</v>
          </cell>
          <cell r="BS101">
            <v>2.3826000000000001</v>
          </cell>
          <cell r="BT101">
            <v>10267</v>
          </cell>
          <cell r="BU101">
            <v>25751</v>
          </cell>
          <cell r="BV101">
            <v>2.7953000000000001</v>
          </cell>
          <cell r="BW101">
            <v>6635</v>
          </cell>
          <cell r="BX101">
            <v>27254</v>
          </cell>
          <cell r="BY101">
            <v>2.6943000000000001</v>
          </cell>
        </row>
        <row r="102">
          <cell r="BP102" t="str">
            <v xml:space="preserve">98 </v>
          </cell>
          <cell r="BQ102">
            <v>2162</v>
          </cell>
          <cell r="BR102">
            <v>34622</v>
          </cell>
          <cell r="BS102">
            <v>2.2639</v>
          </cell>
          <cell r="BT102">
            <v>7623</v>
          </cell>
          <cell r="BU102">
            <v>28027</v>
          </cell>
          <cell r="BV102">
            <v>2.5914000000000001</v>
          </cell>
          <cell r="BW102">
            <v>4827</v>
          </cell>
          <cell r="BX102">
            <v>29539</v>
          </cell>
          <cell r="BY102">
            <v>2.5163000000000002</v>
          </cell>
        </row>
        <row r="103">
          <cell r="BP103" t="str">
            <v xml:space="preserve">99 </v>
          </cell>
          <cell r="BQ103">
            <v>1413</v>
          </cell>
          <cell r="BR103">
            <v>36985</v>
          </cell>
          <cell r="BS103">
            <v>2.198</v>
          </cell>
          <cell r="BT103">
            <v>5486</v>
          </cell>
          <cell r="BU103">
            <v>30260</v>
          </cell>
          <cell r="BV103">
            <v>2.4058000000000002</v>
          </cell>
          <cell r="BW103">
            <v>3401</v>
          </cell>
          <cell r="BX103">
            <v>31691</v>
          </cell>
          <cell r="BY103">
            <v>2.3616000000000001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Accueil"/>
      <sheetName val="Sommaire"/>
      <sheetName val="Rapport"/>
      <sheetName val="Controles"/>
      <sheetName val="Impression"/>
      <sheetName val="Saisie infos"/>
      <sheetName val="Apports"/>
      <sheetName val="Ventes"/>
      <sheetName val="Achats (mat.1ères+march.)"/>
      <sheetName val="Stocks"/>
      <sheetName val="En-cours production"/>
      <sheetName val="Autres achats"/>
      <sheetName val="Services extérieurs"/>
      <sheetName val="Impôts et taxes"/>
      <sheetName val="Personnel"/>
      <sheetName val="Immobilisations"/>
      <sheetName val="Emprunt"/>
      <sheetName val="Tableau Tva"/>
      <sheetName val="Tableau Trésorerie"/>
      <sheetName val="Bilan prévisionnel"/>
      <sheetName val="Compte de résultat prévisionnel"/>
      <sheetName val="Immobilisations_2"/>
      <sheetName val="Tab.emprunt 1"/>
      <sheetName val="Tab.emprunt 2"/>
      <sheetName val="Tab.emprunt 3"/>
      <sheetName val="Tab.emprunt 4"/>
      <sheetName val="Bilan N-1"/>
      <sheetName val="Compte de résultat N-1"/>
      <sheetName val="CAF"/>
      <sheetName val="FRNG"/>
      <sheetName val="Seuil rentabilité"/>
      <sheetName val="Ratios"/>
      <sheetName val="Graph_analyse_bilan"/>
      <sheetName val="Graph_analyse résultat"/>
      <sheetName val="Graph_financement"/>
      <sheetName val="Graph_trésorerie"/>
      <sheetName val="Graph_ratios"/>
      <sheetName val="Feuil1"/>
    </sheetNames>
    <sheetDataSet>
      <sheetData sheetId="0"/>
      <sheetData sheetId="1">
        <row r="1">
          <cell r="Q1">
            <v>2014</v>
          </cell>
          <cell r="R1">
            <v>2015</v>
          </cell>
          <cell r="S1">
            <v>2016</v>
          </cell>
        </row>
        <row r="5">
          <cell r="E5">
            <v>41640</v>
          </cell>
        </row>
        <row r="15">
          <cell r="D15" t="str">
            <v>janv-14</v>
          </cell>
          <cell r="F15" t="str">
            <v>Production</v>
          </cell>
          <cell r="G15">
            <v>0</v>
          </cell>
          <cell r="H15" t="str">
            <v>Comptant</v>
          </cell>
          <cell r="I15" t="str">
            <v>Fixe</v>
          </cell>
          <cell r="J15" t="str">
            <v>Oui</v>
          </cell>
          <cell r="P15" t="str">
            <v>Mat.1ères</v>
          </cell>
          <cell r="Q15" t="str">
            <v>Décaiss.</v>
          </cell>
          <cell r="S15" t="str">
            <v>Mensuelle</v>
          </cell>
          <cell r="U15" t="str">
            <v>Nature</v>
          </cell>
          <cell r="V15" t="str">
            <v>Salarié</v>
          </cell>
          <cell r="W15" t="str">
            <v>Mois en cours</v>
          </cell>
          <cell r="X15" t="str">
            <v>Mois suivant</v>
          </cell>
          <cell r="Y15" t="str">
            <v>Linéaire</v>
          </cell>
          <cell r="Z15" t="str">
            <v>Mensuelle</v>
          </cell>
          <cell r="AA15" t="str">
            <v>Mensuelle</v>
          </cell>
          <cell r="AE15" t="str">
            <v>janvier</v>
          </cell>
          <cell r="AH15" t="str">
            <v>Euro - (EUR)</v>
          </cell>
        </row>
        <row r="16">
          <cell r="D16" t="str">
            <v>févr-14</v>
          </cell>
          <cell r="F16" t="str">
            <v>Commerce</v>
          </cell>
          <cell r="G16">
            <v>2.1000000000000001E-2</v>
          </cell>
          <cell r="H16" t="str">
            <v>30 jours</v>
          </cell>
          <cell r="I16" t="str">
            <v>Variable</v>
          </cell>
          <cell r="J16" t="str">
            <v>Non</v>
          </cell>
          <cell r="P16" t="str">
            <v>Marchandises</v>
          </cell>
          <cell r="Q16" t="str">
            <v>Factur.</v>
          </cell>
          <cell r="S16" t="str">
            <v>Bimestrielle</v>
          </cell>
          <cell r="U16" t="str">
            <v>Numéraire</v>
          </cell>
          <cell r="V16" t="str">
            <v>Gérant non sal.</v>
          </cell>
          <cell r="W16" t="str">
            <v>Mois suivant</v>
          </cell>
          <cell r="X16" t="str">
            <v>Trimestre civil</v>
          </cell>
          <cell r="Y16" t="str">
            <v>Dégressif</v>
          </cell>
          <cell r="Z16" t="str">
            <v>Trimestrielle</v>
          </cell>
          <cell r="AA16" t="str">
            <v>Bimestrielle</v>
          </cell>
          <cell r="AE16" t="str">
            <v>février</v>
          </cell>
        </row>
        <row r="17">
          <cell r="D17" t="str">
            <v>mars-14</v>
          </cell>
          <cell r="F17" t="str">
            <v>Services</v>
          </cell>
          <cell r="G17">
            <v>7.0000000000000007E-2</v>
          </cell>
          <cell r="H17" t="str">
            <v>45 jours</v>
          </cell>
          <cell r="P17" t="str">
            <v>N/A</v>
          </cell>
          <cell r="S17" t="str">
            <v>Trimestrielle</v>
          </cell>
          <cell r="Z17" t="str">
            <v>Annuelle</v>
          </cell>
          <cell r="AA17" t="str">
            <v>Trimestrielle</v>
          </cell>
          <cell r="AE17" t="str">
            <v>mars</v>
          </cell>
        </row>
        <row r="18">
          <cell r="D18" t="str">
            <v>avr-14</v>
          </cell>
          <cell r="G18">
            <v>8.5000000000000006E-2</v>
          </cell>
          <cell r="H18" t="str">
            <v>60 jours</v>
          </cell>
          <cell r="K18">
            <v>42004</v>
          </cell>
          <cell r="L18">
            <v>42369</v>
          </cell>
          <cell r="M18">
            <v>42735</v>
          </cell>
          <cell r="S18" t="str">
            <v>Semestrielle</v>
          </cell>
          <cell r="AA18" t="str">
            <v>Semestrielle</v>
          </cell>
          <cell r="AE18" t="str">
            <v>avril</v>
          </cell>
        </row>
        <row r="19">
          <cell r="D19" t="str">
            <v>mai-14</v>
          </cell>
          <cell r="G19">
            <v>0.19600000000000001</v>
          </cell>
          <cell r="H19" t="str">
            <v>90 jours</v>
          </cell>
          <cell r="S19" t="str">
            <v>Début exerc.</v>
          </cell>
          <cell r="AA19" t="str">
            <v>Annuelle</v>
          </cell>
          <cell r="AE19" t="str">
            <v>mai</v>
          </cell>
        </row>
        <row r="20">
          <cell r="D20" t="str">
            <v>juin-14</v>
          </cell>
          <cell r="H20" t="str">
            <v>120 jours</v>
          </cell>
          <cell r="S20" t="str">
            <v>Fin exerc.</v>
          </cell>
          <cell r="AE20" t="str">
            <v>juin</v>
          </cell>
        </row>
        <row r="21">
          <cell r="D21" t="str">
            <v>juil-14</v>
          </cell>
          <cell r="AE21" t="str">
            <v>juillet</v>
          </cell>
        </row>
        <row r="22">
          <cell r="D22" t="str">
            <v>août-14</v>
          </cell>
          <cell r="AE22" t="str">
            <v>août</v>
          </cell>
        </row>
        <row r="23">
          <cell r="D23" t="str">
            <v>sept-14</v>
          </cell>
          <cell r="AE23" t="str">
            <v>septembre</v>
          </cell>
        </row>
        <row r="24">
          <cell r="D24" t="str">
            <v>oct-14</v>
          </cell>
          <cell r="AE24" t="str">
            <v>octobre</v>
          </cell>
        </row>
        <row r="25">
          <cell r="D25" t="str">
            <v>nov-14</v>
          </cell>
          <cell r="AE25" t="str">
            <v>novembre</v>
          </cell>
        </row>
        <row r="26">
          <cell r="D26" t="str">
            <v>déc-14</v>
          </cell>
          <cell r="AE26" t="str">
            <v>décembre</v>
          </cell>
        </row>
        <row r="27">
          <cell r="D27" t="str">
            <v>janv-15</v>
          </cell>
        </row>
        <row r="28">
          <cell r="D28" t="str">
            <v>févr-15</v>
          </cell>
        </row>
        <row r="29">
          <cell r="D29" t="str">
            <v>mars-15</v>
          </cell>
        </row>
        <row r="30">
          <cell r="D30" t="str">
            <v>avr-15</v>
          </cell>
        </row>
        <row r="31">
          <cell r="D31" t="str">
            <v>mai-15</v>
          </cell>
        </row>
        <row r="32">
          <cell r="D32" t="str">
            <v>juin-15</v>
          </cell>
        </row>
        <row r="33">
          <cell r="D33" t="str">
            <v>juil-15</v>
          </cell>
        </row>
        <row r="34">
          <cell r="D34" t="str">
            <v>août-15</v>
          </cell>
        </row>
        <row r="35">
          <cell r="D35" t="str">
            <v>sept-15</v>
          </cell>
        </row>
        <row r="36">
          <cell r="D36" t="str">
            <v>oct-15</v>
          </cell>
        </row>
        <row r="37">
          <cell r="D37" t="str">
            <v>nov-15</v>
          </cell>
        </row>
        <row r="38">
          <cell r="D38" t="str">
            <v>déc-15</v>
          </cell>
        </row>
        <row r="39">
          <cell r="D39" t="str">
            <v>janv-16</v>
          </cell>
        </row>
        <row r="40">
          <cell r="D40" t="str">
            <v>févr-16</v>
          </cell>
        </row>
        <row r="41">
          <cell r="D41" t="str">
            <v>mars-16</v>
          </cell>
        </row>
        <row r="42">
          <cell r="D42" t="str">
            <v>avr-16</v>
          </cell>
        </row>
        <row r="43">
          <cell r="D43" t="str">
            <v>mai-16</v>
          </cell>
        </row>
        <row r="44">
          <cell r="D44" t="str">
            <v>juin-16</v>
          </cell>
        </row>
        <row r="45">
          <cell r="D45" t="str">
            <v>juil-16</v>
          </cell>
        </row>
        <row r="46">
          <cell r="D46" t="str">
            <v>août-16</v>
          </cell>
        </row>
        <row r="47">
          <cell r="D47" t="str">
            <v>sept-16</v>
          </cell>
        </row>
        <row r="48">
          <cell r="D48" t="str">
            <v>oct-16</v>
          </cell>
        </row>
        <row r="49">
          <cell r="D49" t="str">
            <v>nov-16</v>
          </cell>
        </row>
        <row r="50">
          <cell r="D50" t="str">
            <v>déc-16</v>
          </cell>
        </row>
        <row r="51">
          <cell r="D51" t="str">
            <v>janv-17</v>
          </cell>
        </row>
        <row r="52">
          <cell r="D52" t="str">
            <v>févr-17</v>
          </cell>
        </row>
        <row r="53">
          <cell r="D53" t="str">
            <v>mars-17</v>
          </cell>
        </row>
        <row r="54">
          <cell r="D54" t="str">
            <v>avr-17</v>
          </cell>
        </row>
      </sheetData>
      <sheetData sheetId="2"/>
      <sheetData sheetId="3">
        <row r="5">
          <cell r="Y5" t="str">
            <v>Marié(e)</v>
          </cell>
          <cell r="Z5" t="str">
            <v>Communauté légale</v>
          </cell>
          <cell r="AA5" t="str">
            <v>Locataire</v>
          </cell>
          <cell r="AB5" t="str">
            <v>En Nom Propre</v>
          </cell>
          <cell r="AC5" t="str">
            <v>Chambre de Commerce</v>
          </cell>
        </row>
        <row r="6">
          <cell r="Y6" t="str">
            <v>Divorcé(e)</v>
          </cell>
          <cell r="Z6" t="str">
            <v>Séparation de biens</v>
          </cell>
          <cell r="AA6" t="str">
            <v>Propriétaire</v>
          </cell>
          <cell r="AB6" t="str">
            <v>E.U.R.L.</v>
          </cell>
          <cell r="AC6" t="str">
            <v>Chambre de Métiers</v>
          </cell>
        </row>
        <row r="7">
          <cell r="Y7" t="str">
            <v>Concubin(e)</v>
          </cell>
          <cell r="Z7" t="str">
            <v>Sans contrat</v>
          </cell>
          <cell r="AB7" t="str">
            <v>S.A.R.L.</v>
          </cell>
          <cell r="AC7" t="str">
            <v>Chambres Commerce et Métiers</v>
          </cell>
        </row>
        <row r="8">
          <cell r="Y8" t="str">
            <v>Célibataire</v>
          </cell>
          <cell r="AB8" t="str">
            <v>SARL à capital variable</v>
          </cell>
          <cell r="AC8" t="str">
            <v>Chambre d'Agriculture</v>
          </cell>
        </row>
        <row r="9">
          <cell r="AB9" t="str">
            <v>SA : Société Anonyme</v>
          </cell>
        </row>
        <row r="10">
          <cell r="AB10" t="str">
            <v>SCA Commandite / Actions</v>
          </cell>
        </row>
        <row r="11">
          <cell r="AB11" t="str">
            <v>SAS Actions Simplifiée</v>
          </cell>
        </row>
        <row r="12">
          <cell r="AB12" t="str">
            <v>SNC Société en Nom Collectif</v>
          </cell>
        </row>
        <row r="13">
          <cell r="AB13" t="str">
            <v>Société de Fait</v>
          </cell>
        </row>
        <row r="14">
          <cell r="AB14" t="str">
            <v>SCM Société Civile de Moyens</v>
          </cell>
        </row>
        <row r="15">
          <cell r="AB15" t="str">
            <v>SCS commandite simple</v>
          </cell>
        </row>
        <row r="16">
          <cell r="AB16" t="str">
            <v>SCI Société Civile Immobilière</v>
          </cell>
        </row>
        <row r="17">
          <cell r="AB17" t="str">
            <v>S.C.I.C.</v>
          </cell>
        </row>
        <row r="18">
          <cell r="AB18" t="str">
            <v>Association</v>
          </cell>
        </row>
        <row r="19">
          <cell r="AB19" t="str">
            <v>G.I.E.</v>
          </cell>
        </row>
        <row r="20">
          <cell r="AB20" t="str">
            <v>SELARL</v>
          </cell>
        </row>
        <row r="21">
          <cell r="AB21" t="str">
            <v>SELARL (de famille)</v>
          </cell>
        </row>
        <row r="22">
          <cell r="AB22" t="str">
            <v>SARL Coopérative</v>
          </cell>
        </row>
        <row r="23">
          <cell r="AB23" t="str">
            <v>SA  Coopérative</v>
          </cell>
        </row>
        <row r="24">
          <cell r="AB24" t="str">
            <v>G.A.E.C.</v>
          </cell>
        </row>
        <row r="25">
          <cell r="AB25" t="str">
            <v>E.A.R.L.</v>
          </cell>
        </row>
      </sheetData>
      <sheetData sheetId="4"/>
      <sheetData sheetId="5"/>
      <sheetData sheetId="6">
        <row r="31">
          <cell r="D31" t="str">
            <v/>
          </cell>
        </row>
      </sheetData>
      <sheetData sheetId="7">
        <row r="41">
          <cell r="D41">
            <v>10000</v>
          </cell>
        </row>
      </sheetData>
      <sheetData sheetId="8">
        <row r="10">
          <cell r="C10" t="str">
            <v>Produit A</v>
          </cell>
        </row>
      </sheetData>
      <sheetData sheetId="9">
        <row r="70">
          <cell r="F70">
            <v>0</v>
          </cell>
        </row>
      </sheetData>
      <sheetData sheetId="10"/>
      <sheetData sheetId="11"/>
      <sheetData sheetId="12">
        <row r="92">
          <cell r="D92">
            <v>2870.4</v>
          </cell>
        </row>
      </sheetData>
      <sheetData sheetId="13">
        <row r="160">
          <cell r="D160">
            <v>0</v>
          </cell>
        </row>
      </sheetData>
      <sheetData sheetId="14">
        <row r="44">
          <cell r="D44">
            <v>0</v>
          </cell>
        </row>
      </sheetData>
      <sheetData sheetId="15">
        <row r="48">
          <cell r="E48">
            <v>0</v>
          </cell>
        </row>
      </sheetData>
      <sheetData sheetId="16">
        <row r="111">
          <cell r="D111">
            <v>41640</v>
          </cell>
        </row>
      </sheetData>
      <sheetData sheetId="17">
        <row r="8">
          <cell r="C8" t="str">
            <v/>
          </cell>
        </row>
      </sheetData>
      <sheetData sheetId="18">
        <row r="3">
          <cell r="A3">
            <v>1</v>
          </cell>
        </row>
      </sheetData>
      <sheetData sheetId="19">
        <row r="209">
          <cell r="F209">
            <v>0</v>
          </cell>
        </row>
      </sheetData>
      <sheetData sheetId="20">
        <row r="75">
          <cell r="J75">
            <v>87325</v>
          </cell>
        </row>
      </sheetData>
      <sheetData sheetId="21">
        <row r="5">
          <cell r="I5">
            <v>0</v>
          </cell>
        </row>
      </sheetData>
      <sheetData sheetId="22"/>
      <sheetData sheetId="23">
        <row r="4">
          <cell r="E4" t="str">
            <v/>
          </cell>
        </row>
        <row r="5">
          <cell r="E5" t="str">
            <v/>
          </cell>
        </row>
        <row r="6">
          <cell r="E6" t="str">
            <v/>
          </cell>
        </row>
        <row r="7">
          <cell r="E7">
            <v>12</v>
          </cell>
        </row>
        <row r="8">
          <cell r="E8" t="str">
            <v/>
          </cell>
        </row>
        <row r="19">
          <cell r="E19">
            <v>0</v>
          </cell>
        </row>
        <row r="20">
          <cell r="E20" t="e">
            <v>#VALUE!</v>
          </cell>
        </row>
        <row r="23">
          <cell r="E23" t="e">
            <v>#VALUE!</v>
          </cell>
          <cell r="I23" t="e">
            <v>#VALUE!</v>
          </cell>
        </row>
        <row r="24">
          <cell r="E24">
            <v>1</v>
          </cell>
          <cell r="I24" t="e">
            <v>#VALUE!</v>
          </cell>
        </row>
      </sheetData>
      <sheetData sheetId="24"/>
      <sheetData sheetId="25"/>
      <sheetData sheetId="26"/>
      <sheetData sheetId="27">
        <row r="5">
          <cell r="L5">
            <v>0</v>
          </cell>
        </row>
      </sheetData>
      <sheetData sheetId="28">
        <row r="31">
          <cell r="G31">
            <v>0</v>
          </cell>
        </row>
      </sheetData>
      <sheetData sheetId="29">
        <row r="36">
          <cell r="E36">
            <v>116686.08900000001</v>
          </cell>
        </row>
      </sheetData>
      <sheetData sheetId="30">
        <row r="48">
          <cell r="D48">
            <v>171253.96666666679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ion"/>
      <sheetName val="Extraction2"/>
      <sheetName val="Extraction3"/>
      <sheetName val="BalanceN"/>
      <sheetName val="BalanceN_1"/>
      <sheetName val="BalanceAuxN"/>
      <sheetName val="BalanceAuxN_1"/>
      <sheetName val="BalanceConso"/>
      <sheetName val="FeuilleTampon"/>
      <sheetName val="Memo"/>
      <sheetName val="BalanceConsoOD"/>
      <sheetName val="Notice"/>
      <sheetName val="Impression"/>
      <sheetName val="DA"/>
      <sheetName val="Balance"/>
      <sheetName val="Balance saisie"/>
      <sheetName val="Plan"/>
      <sheetName val="Comptes"/>
      <sheetName val="Contrôles"/>
      <sheetName val="OD"/>
      <sheetName val="Balance apres OD"/>
      <sheetName val="Bilan_actif"/>
      <sheetName val="Bilan_passif"/>
      <sheetName val="Compte_resultat"/>
      <sheetName val="CAF"/>
      <sheetName val="Var.trésor."/>
      <sheetName val="2050"/>
      <sheetName val="2051"/>
      <sheetName val="2052"/>
      <sheetName val="2053"/>
      <sheetName val="2054"/>
      <sheetName val="2055"/>
      <sheetName val="2056"/>
      <sheetName val="2057"/>
      <sheetName val="2058A"/>
      <sheetName val="2058B"/>
      <sheetName val="2058C"/>
      <sheetName val="2059A"/>
      <sheetName val="2059B"/>
      <sheetName val="2059C"/>
      <sheetName val="Index Général"/>
      <sheetName val="A"/>
      <sheetName val="As"/>
      <sheetName val="A11"/>
      <sheetName val="A12"/>
      <sheetName val="A13"/>
      <sheetName val="A14"/>
      <sheetName val="A15"/>
      <sheetName val="A16"/>
      <sheetName val="A17"/>
      <sheetName val="A19"/>
      <sheetName val="A1A"/>
      <sheetName val="B"/>
      <sheetName val="B1"/>
      <sheetName val="B2"/>
      <sheetName val="B2s"/>
      <sheetName val="B3"/>
      <sheetName val="B3s"/>
      <sheetName val="B301"/>
      <sheetName val="B301s"/>
      <sheetName val="B302"/>
      <sheetName val="B302s"/>
      <sheetName val="B303"/>
      <sheetName val="B304"/>
      <sheetName val="B305"/>
      <sheetName val="C"/>
      <sheetName val="C4"/>
      <sheetName val="C5"/>
      <sheetName val="D"/>
      <sheetName val="D1"/>
      <sheetName val="E"/>
      <sheetName val="E1"/>
      <sheetName val="E11"/>
      <sheetName val="E12"/>
      <sheetName val="E13"/>
      <sheetName val="E14"/>
      <sheetName val="E2"/>
      <sheetName val="E21"/>
      <sheetName val="E21s"/>
      <sheetName val="E211"/>
      <sheetName val="E2111"/>
      <sheetName val="E3"/>
      <sheetName val="E31"/>
      <sheetName val="E311"/>
      <sheetName val="E312"/>
      <sheetName val="E313"/>
      <sheetName val="E33"/>
      <sheetName val="E331"/>
      <sheetName val="E331s"/>
      <sheetName val="E331s1"/>
      <sheetName val="E331s2"/>
      <sheetName val="E331s3"/>
      <sheetName val="E34"/>
      <sheetName val="E341"/>
      <sheetName val="E35"/>
      <sheetName val="E4"/>
      <sheetName val="E41"/>
      <sheetName val="E41b"/>
      <sheetName val="E42"/>
      <sheetName val="E43"/>
      <sheetName val="E5"/>
      <sheetName val="E51"/>
      <sheetName val="E511"/>
      <sheetName val="E6"/>
      <sheetName val="E61"/>
      <sheetName val="E611"/>
      <sheetName val="E611s"/>
      <sheetName val="E62"/>
      <sheetName val="E621"/>
      <sheetName val="E621s"/>
      <sheetName val="E63"/>
      <sheetName val="E631"/>
      <sheetName val="E632"/>
      <sheetName val="E633"/>
      <sheetName val="E634"/>
      <sheetName val="E635"/>
      <sheetName val="E636"/>
      <sheetName val="E637"/>
      <sheetName val="E637s"/>
      <sheetName val="E64"/>
      <sheetName val="E64s"/>
      <sheetName val="E65"/>
      <sheetName val="E66"/>
      <sheetName val="E66s"/>
      <sheetName val="E67"/>
      <sheetName val="E67s"/>
      <sheetName val="E7"/>
      <sheetName val="E701"/>
      <sheetName val="E702"/>
      <sheetName val="E702s"/>
      <sheetName val="E703"/>
      <sheetName val="E703s"/>
      <sheetName val="E704"/>
      <sheetName val="E705"/>
      <sheetName val="E71"/>
      <sheetName val="E711"/>
      <sheetName val="E712"/>
      <sheetName val="E72"/>
      <sheetName val="E721"/>
      <sheetName val="E722"/>
      <sheetName val="E723"/>
      <sheetName val="E73"/>
      <sheetName val="E731"/>
      <sheetName val="E732"/>
      <sheetName val="E733"/>
      <sheetName val="E733s"/>
      <sheetName val="E735"/>
      <sheetName val="E735s"/>
      <sheetName val="E736"/>
      <sheetName val="E736s"/>
      <sheetName val="E737a"/>
      <sheetName val="E738"/>
      <sheetName val="E737b"/>
      <sheetName val="E739a"/>
      <sheetName val="E739b"/>
      <sheetName val="E739c"/>
      <sheetName val="E739d"/>
      <sheetName val="E75"/>
      <sheetName val="E79"/>
      <sheetName val="E8"/>
      <sheetName val="E81"/>
      <sheetName val="E811"/>
      <sheetName val="E811s"/>
      <sheetName val="E9"/>
      <sheetName val="E91"/>
      <sheetName val="E911"/>
      <sheetName val="E911s"/>
      <sheetName val="E912"/>
      <sheetName val="E92"/>
      <sheetName val="E93"/>
      <sheetName val="E94"/>
      <sheetName val="E95"/>
      <sheetName val="E96"/>
      <sheetName val="F"/>
      <sheetName val="F1"/>
      <sheetName val="F11"/>
      <sheetName val="F12"/>
      <sheetName val="F13"/>
      <sheetName val="F2"/>
      <sheetName val="F21"/>
      <sheetName val="F21S"/>
      <sheetName val="F211"/>
      <sheetName val="F22"/>
      <sheetName val="F23"/>
      <sheetName val="F24"/>
      <sheetName val="F25"/>
      <sheetName val="F26"/>
      <sheetName val="F27"/>
      <sheetName val="F28"/>
      <sheetName val="F29"/>
      <sheetName val="F291"/>
      <sheetName val="F2A"/>
      <sheetName val="F2A1"/>
      <sheetName val="F2B"/>
      <sheetName val="F2B1"/>
      <sheetName val="F3"/>
      <sheetName val="F31"/>
      <sheetName val="F311"/>
      <sheetName val="F312"/>
      <sheetName val="F313"/>
      <sheetName val="F314"/>
      <sheetName val="F315"/>
      <sheetName val="F32"/>
      <sheetName val="F321"/>
      <sheetName val="F3211"/>
      <sheetName val="F3212"/>
      <sheetName val="F3213"/>
      <sheetName val="F3214"/>
      <sheetName val="F3215"/>
      <sheetName val="F3216"/>
      <sheetName val="F3217"/>
      <sheetName val="F3218"/>
      <sheetName val="F3219"/>
      <sheetName val="F321A"/>
      <sheetName val="F321B"/>
      <sheetName val="F39"/>
      <sheetName val="F391"/>
      <sheetName val="F4"/>
      <sheetName val="F4A"/>
      <sheetName val="F4B"/>
      <sheetName val="G"/>
      <sheetName val="G1"/>
      <sheetName val="H"/>
      <sheetName val="I"/>
      <sheetName val="K"/>
      <sheetName val="K11"/>
      <sheetName val="K2"/>
      <sheetName val="K2s"/>
      <sheetName val="M"/>
      <sheetName val="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0</v>
          </cell>
          <cell r="C2">
            <v>411000</v>
          </cell>
          <cell r="E2">
            <v>1</v>
          </cell>
        </row>
        <row r="3">
          <cell r="E3">
            <v>0</v>
          </cell>
        </row>
        <row r="4">
          <cell r="E4">
            <v>0</v>
          </cell>
        </row>
        <row r="5">
          <cell r="C5">
            <v>409000</v>
          </cell>
          <cell r="F5">
            <v>1</v>
          </cell>
        </row>
        <row r="6">
          <cell r="F6">
            <v>0</v>
          </cell>
        </row>
        <row r="7">
          <cell r="F7">
            <v>0</v>
          </cell>
        </row>
        <row r="8">
          <cell r="C8">
            <v>419000</v>
          </cell>
        </row>
        <row r="11">
          <cell r="C11">
            <v>401000</v>
          </cell>
        </row>
        <row r="26">
          <cell r="B26">
            <v>2</v>
          </cell>
        </row>
        <row r="31">
          <cell r="B31">
            <v>1</v>
          </cell>
        </row>
      </sheetData>
      <sheetData sheetId="10" refreshError="1"/>
      <sheetData sheetId="11"/>
      <sheetData sheetId="12" refreshError="1"/>
      <sheetData sheetId="13">
        <row r="10">
          <cell r="C10">
            <v>40544</v>
          </cell>
        </row>
        <row r="11">
          <cell r="C11">
            <v>40908</v>
          </cell>
        </row>
        <row r="14">
          <cell r="C14">
            <v>40543</v>
          </cell>
        </row>
        <row r="88">
          <cell r="B88">
            <v>1</v>
          </cell>
        </row>
      </sheetData>
      <sheetData sheetId="14">
        <row r="1">
          <cell r="G1">
            <v>112</v>
          </cell>
        </row>
        <row r="14">
          <cell r="D14" t="str">
            <v>Montants exprimés en Euro - (EUR)</v>
          </cell>
          <cell r="J14" t="str">
            <v>balance_N</v>
          </cell>
        </row>
        <row r="15">
          <cell r="J15" t="str">
            <v>balance_N_1</v>
          </cell>
        </row>
        <row r="17">
          <cell r="B17" t="str">
            <v>10</v>
          </cell>
          <cell r="C17" t="str">
            <v>101</v>
          </cell>
          <cell r="D17">
            <v>101000</v>
          </cell>
          <cell r="E17" t="str">
            <v xml:space="preserve">Capital                            </v>
          </cell>
          <cell r="F17" t="str">
            <v xml:space="preserve">               </v>
          </cell>
          <cell r="G17">
            <v>8000</v>
          </cell>
          <cell r="H17" t="str">
            <v xml:space="preserve">               </v>
          </cell>
          <cell r="I17">
            <v>8000</v>
          </cell>
          <cell r="J17" t="str">
            <v>1010</v>
          </cell>
          <cell r="N17" t="str">
            <v>10100</v>
          </cell>
        </row>
        <row r="18">
          <cell r="B18" t="str">
            <v>10</v>
          </cell>
          <cell r="C18" t="str">
            <v>106</v>
          </cell>
          <cell r="D18">
            <v>106100</v>
          </cell>
          <cell r="E18" t="str">
            <v xml:space="preserve">Réserve légale                     </v>
          </cell>
          <cell r="F18" t="str">
            <v xml:space="preserve">               </v>
          </cell>
          <cell r="G18">
            <v>800</v>
          </cell>
          <cell r="H18" t="str">
            <v xml:space="preserve">               </v>
          </cell>
          <cell r="I18">
            <v>800</v>
          </cell>
          <cell r="J18" t="str">
            <v>1061</v>
          </cell>
          <cell r="N18" t="str">
            <v>10610</v>
          </cell>
        </row>
        <row r="19">
          <cell r="B19" t="str">
            <v>11</v>
          </cell>
          <cell r="C19" t="str">
            <v>110</v>
          </cell>
          <cell r="D19">
            <v>110000</v>
          </cell>
          <cell r="E19" t="str">
            <v xml:space="preserve">Report à nouveau CR                </v>
          </cell>
          <cell r="F19" t="str">
            <v xml:space="preserve">               </v>
          </cell>
          <cell r="G19">
            <v>126607.39</v>
          </cell>
          <cell r="H19" t="str">
            <v xml:space="preserve">               </v>
          </cell>
          <cell r="I19">
            <v>144725.21</v>
          </cell>
          <cell r="J19" t="str">
            <v>1100</v>
          </cell>
          <cell r="N19" t="str">
            <v>11000</v>
          </cell>
        </row>
        <row r="20">
          <cell r="B20" t="str">
            <v>20</v>
          </cell>
          <cell r="C20" t="str">
            <v>205</v>
          </cell>
          <cell r="D20">
            <v>205000</v>
          </cell>
          <cell r="E20" t="str">
            <v xml:space="preserve">Logiciels                          </v>
          </cell>
          <cell r="F20">
            <v>13440.66</v>
          </cell>
          <cell r="G20" t="str">
            <v xml:space="preserve">               </v>
          </cell>
          <cell r="H20">
            <v>13440.66</v>
          </cell>
          <cell r="I20" t="str">
            <v xml:space="preserve">               </v>
          </cell>
          <cell r="J20" t="str">
            <v>2050</v>
          </cell>
          <cell r="N20" t="str">
            <v>20500</v>
          </cell>
        </row>
        <row r="21">
          <cell r="B21" t="str">
            <v>21</v>
          </cell>
          <cell r="C21" t="str">
            <v>218</v>
          </cell>
          <cell r="D21">
            <v>218100</v>
          </cell>
          <cell r="E21" t="str">
            <v xml:space="preserve">Installations                      </v>
          </cell>
          <cell r="F21">
            <v>22681</v>
          </cell>
          <cell r="G21" t="str">
            <v xml:space="preserve">               </v>
          </cell>
          <cell r="H21">
            <v>22681</v>
          </cell>
          <cell r="I21" t="str">
            <v xml:space="preserve">               </v>
          </cell>
          <cell r="J21" t="str">
            <v>2181</v>
          </cell>
          <cell r="N21" t="str">
            <v>21810</v>
          </cell>
        </row>
        <row r="22">
          <cell r="B22" t="str">
            <v>21</v>
          </cell>
          <cell r="C22" t="str">
            <v>218</v>
          </cell>
          <cell r="D22">
            <v>218200</v>
          </cell>
          <cell r="E22" t="str">
            <v xml:space="preserve">Matériel de transport              </v>
          </cell>
          <cell r="F22">
            <v>7233.8</v>
          </cell>
          <cell r="G22" t="str">
            <v xml:space="preserve">               </v>
          </cell>
          <cell r="H22">
            <v>7233.8</v>
          </cell>
          <cell r="I22" t="str">
            <v xml:space="preserve">               </v>
          </cell>
          <cell r="J22" t="str">
            <v>2182</v>
          </cell>
          <cell r="N22" t="str">
            <v>21820</v>
          </cell>
        </row>
        <row r="23">
          <cell r="B23" t="str">
            <v>21</v>
          </cell>
          <cell r="C23" t="str">
            <v>218</v>
          </cell>
          <cell r="D23">
            <v>218300</v>
          </cell>
          <cell r="E23" t="str">
            <v xml:space="preserve">Matériel de bureau                 </v>
          </cell>
          <cell r="F23">
            <v>15089.17</v>
          </cell>
          <cell r="G23" t="str">
            <v xml:space="preserve">               </v>
          </cell>
          <cell r="H23">
            <v>15926.95</v>
          </cell>
          <cell r="I23" t="str">
            <v xml:space="preserve">               </v>
          </cell>
          <cell r="J23" t="str">
            <v>2183</v>
          </cell>
          <cell r="N23" t="str">
            <v>21830</v>
          </cell>
        </row>
        <row r="24">
          <cell r="B24" t="str">
            <v>21</v>
          </cell>
          <cell r="C24" t="str">
            <v>218</v>
          </cell>
          <cell r="D24">
            <v>218400</v>
          </cell>
          <cell r="E24" t="str">
            <v xml:space="preserve">Mobilier                           </v>
          </cell>
          <cell r="F24">
            <v>1360</v>
          </cell>
          <cell r="G24" t="str">
            <v xml:space="preserve">               </v>
          </cell>
          <cell r="H24">
            <v>1360</v>
          </cell>
          <cell r="I24" t="str">
            <v xml:space="preserve">               </v>
          </cell>
          <cell r="J24" t="str">
            <v>2184</v>
          </cell>
          <cell r="N24" t="str">
            <v>21840</v>
          </cell>
        </row>
        <row r="25">
          <cell r="B25" t="str">
            <v>27</v>
          </cell>
          <cell r="C25" t="str">
            <v>271</v>
          </cell>
          <cell r="D25">
            <v>271000</v>
          </cell>
          <cell r="E25" t="str">
            <v xml:space="preserve">Parts sociales BICS                </v>
          </cell>
          <cell r="F25">
            <v>7796.96</v>
          </cell>
          <cell r="G25" t="str">
            <v xml:space="preserve">               </v>
          </cell>
          <cell r="H25">
            <v>7796.96</v>
          </cell>
          <cell r="I25" t="str">
            <v xml:space="preserve">               </v>
          </cell>
          <cell r="J25" t="str">
            <v>2710</v>
          </cell>
          <cell r="N25" t="str">
            <v>27100</v>
          </cell>
        </row>
        <row r="26">
          <cell r="B26" t="str">
            <v>27</v>
          </cell>
          <cell r="C26" t="str">
            <v>271</v>
          </cell>
          <cell r="D26">
            <v>271001</v>
          </cell>
          <cell r="E26" t="str">
            <v xml:space="preserve">Act.STE FONCIERE HABITAT           </v>
          </cell>
          <cell r="F26">
            <v>10521</v>
          </cell>
          <cell r="G26" t="str">
            <v xml:space="preserve">               </v>
          </cell>
          <cell r="H26">
            <v>16201</v>
          </cell>
          <cell r="I26" t="str">
            <v xml:space="preserve">               </v>
          </cell>
          <cell r="J26" t="str">
            <v>2710</v>
          </cell>
          <cell r="N26" t="str">
            <v>27100</v>
          </cell>
        </row>
        <row r="27">
          <cell r="B27" t="str">
            <v>27</v>
          </cell>
          <cell r="C27" t="str">
            <v>271</v>
          </cell>
          <cell r="D27">
            <v>271002</v>
          </cell>
          <cell r="E27" t="str">
            <v xml:space="preserve">Act.LA PIERRE ANGULAIRE            </v>
          </cell>
          <cell r="F27">
            <v>5600</v>
          </cell>
          <cell r="G27" t="str">
            <v xml:space="preserve">               </v>
          </cell>
          <cell r="H27">
            <v>5600</v>
          </cell>
          <cell r="I27" t="str">
            <v xml:space="preserve">               </v>
          </cell>
          <cell r="J27" t="str">
            <v>2710</v>
          </cell>
          <cell r="N27" t="str">
            <v>27100</v>
          </cell>
        </row>
        <row r="28">
          <cell r="B28" t="str">
            <v>27</v>
          </cell>
          <cell r="C28" t="str">
            <v>275</v>
          </cell>
          <cell r="D28">
            <v>275000</v>
          </cell>
          <cell r="E28" t="str">
            <v xml:space="preserve">Dépôt garantie CONTACT             </v>
          </cell>
          <cell r="F28">
            <v>137.19999999999999</v>
          </cell>
          <cell r="G28" t="str">
            <v xml:space="preserve">               </v>
          </cell>
          <cell r="H28">
            <v>137.19999999999999</v>
          </cell>
          <cell r="I28" t="str">
            <v xml:space="preserve">               </v>
          </cell>
          <cell r="J28" t="str">
            <v>2750</v>
          </cell>
          <cell r="N28" t="str">
            <v>27500</v>
          </cell>
        </row>
        <row r="29">
          <cell r="B29" t="str">
            <v>28</v>
          </cell>
          <cell r="C29" t="str">
            <v>280</v>
          </cell>
          <cell r="D29">
            <v>280500</v>
          </cell>
          <cell r="E29" t="str">
            <v xml:space="preserve">Amort.Logiciels                    </v>
          </cell>
          <cell r="F29" t="str">
            <v xml:space="preserve">               </v>
          </cell>
          <cell r="G29">
            <v>11005.15</v>
          </cell>
          <cell r="H29" t="str">
            <v xml:space="preserve">               </v>
          </cell>
          <cell r="I29">
            <v>11005.15</v>
          </cell>
          <cell r="J29" t="str">
            <v>2805</v>
          </cell>
          <cell r="N29" t="str">
            <v>28050</v>
          </cell>
        </row>
        <row r="30">
          <cell r="B30" t="str">
            <v>28</v>
          </cell>
          <cell r="C30" t="str">
            <v>281</v>
          </cell>
          <cell r="D30">
            <v>281810</v>
          </cell>
          <cell r="E30" t="str">
            <v xml:space="preserve">Amort.Agencts,installat.           </v>
          </cell>
          <cell r="F30" t="str">
            <v xml:space="preserve">               </v>
          </cell>
          <cell r="G30">
            <v>14460.92</v>
          </cell>
          <cell r="H30" t="str">
            <v xml:space="preserve">               </v>
          </cell>
          <cell r="I30">
            <v>14460.92</v>
          </cell>
          <cell r="J30" t="str">
            <v>2818</v>
          </cell>
          <cell r="N30" t="str">
            <v>28181</v>
          </cell>
        </row>
        <row r="31">
          <cell r="B31" t="str">
            <v>28</v>
          </cell>
          <cell r="C31" t="str">
            <v>281</v>
          </cell>
          <cell r="D31">
            <v>281820</v>
          </cell>
          <cell r="E31" t="str">
            <v xml:space="preserve">Amort.Matériel transport           </v>
          </cell>
          <cell r="F31" t="str">
            <v xml:space="preserve">               </v>
          </cell>
          <cell r="G31">
            <v>4145.68</v>
          </cell>
          <cell r="H31" t="str">
            <v xml:space="preserve">               </v>
          </cell>
          <cell r="I31">
            <v>4145.68</v>
          </cell>
          <cell r="J31" t="str">
            <v>2818</v>
          </cell>
          <cell r="N31" t="str">
            <v>28182</v>
          </cell>
        </row>
        <row r="32">
          <cell r="B32" t="str">
            <v>28</v>
          </cell>
          <cell r="C32" t="str">
            <v>281</v>
          </cell>
          <cell r="D32">
            <v>281830</v>
          </cell>
          <cell r="E32" t="str">
            <v xml:space="preserve">Amort.Matériel bureau              </v>
          </cell>
          <cell r="F32" t="str">
            <v xml:space="preserve">               </v>
          </cell>
          <cell r="G32">
            <v>9961.61</v>
          </cell>
          <cell r="H32" t="str">
            <v xml:space="preserve">               </v>
          </cell>
          <cell r="I32">
            <v>9961.61</v>
          </cell>
          <cell r="J32" t="str">
            <v>2818</v>
          </cell>
          <cell r="N32" t="str">
            <v>28183</v>
          </cell>
        </row>
        <row r="33">
          <cell r="B33" t="str">
            <v>28</v>
          </cell>
          <cell r="C33" t="str">
            <v>281</v>
          </cell>
          <cell r="D33">
            <v>281840</v>
          </cell>
          <cell r="E33" t="str">
            <v xml:space="preserve">Amort.Mobilier                     </v>
          </cell>
          <cell r="F33" t="str">
            <v xml:space="preserve">               </v>
          </cell>
          <cell r="G33">
            <v>707.58</v>
          </cell>
          <cell r="H33" t="str">
            <v xml:space="preserve">               </v>
          </cell>
          <cell r="I33">
            <v>707.58</v>
          </cell>
          <cell r="J33" t="str">
            <v>2818</v>
          </cell>
          <cell r="N33" t="str">
            <v>28184</v>
          </cell>
        </row>
        <row r="34">
          <cell r="B34" t="str">
            <v>40</v>
          </cell>
          <cell r="C34" t="str">
            <v>401</v>
          </cell>
          <cell r="D34">
            <v>401000</v>
          </cell>
          <cell r="E34" t="str">
            <v xml:space="preserve">Fournisseurs                       </v>
          </cell>
          <cell r="F34" t="str">
            <v xml:space="preserve">               </v>
          </cell>
          <cell r="G34">
            <v>6690.72</v>
          </cell>
          <cell r="H34" t="str">
            <v xml:space="preserve">               </v>
          </cell>
          <cell r="I34" t="str">
            <v xml:space="preserve">               </v>
          </cell>
          <cell r="J34" t="str">
            <v>4010</v>
          </cell>
          <cell r="N34" t="str">
            <v>40100</v>
          </cell>
        </row>
        <row r="35">
          <cell r="B35" t="str">
            <v>40</v>
          </cell>
          <cell r="C35" t="str">
            <v>408</v>
          </cell>
          <cell r="D35">
            <v>408100</v>
          </cell>
          <cell r="E35" t="str">
            <v xml:space="preserve">Fourn. fact.non parvenues          </v>
          </cell>
          <cell r="F35" t="str">
            <v xml:space="preserve">               </v>
          </cell>
          <cell r="G35">
            <v>19130.97</v>
          </cell>
          <cell r="H35" t="str">
            <v xml:space="preserve">               </v>
          </cell>
          <cell r="I35">
            <v>17523.79</v>
          </cell>
          <cell r="J35" t="str">
            <v>4081</v>
          </cell>
          <cell r="N35" t="str">
            <v>40810</v>
          </cell>
        </row>
        <row r="36">
          <cell r="B36" t="str">
            <v>41</v>
          </cell>
          <cell r="C36" t="str">
            <v>411</v>
          </cell>
          <cell r="D36">
            <v>411000</v>
          </cell>
          <cell r="E36" t="str">
            <v xml:space="preserve">Clients                            </v>
          </cell>
          <cell r="F36">
            <v>41674.28</v>
          </cell>
          <cell r="G36" t="str">
            <v xml:space="preserve">               </v>
          </cell>
          <cell r="H36">
            <v>42789.15</v>
          </cell>
          <cell r="I36" t="str">
            <v xml:space="preserve">               </v>
          </cell>
          <cell r="J36" t="str">
            <v>4110</v>
          </cell>
          <cell r="N36" t="str">
            <v>41100</v>
          </cell>
        </row>
        <row r="37">
          <cell r="B37" t="str">
            <v>41</v>
          </cell>
          <cell r="C37" t="str">
            <v>418</v>
          </cell>
          <cell r="D37">
            <v>418100</v>
          </cell>
          <cell r="E37" t="str">
            <v xml:space="preserve">Clients-Fact. à établir            </v>
          </cell>
          <cell r="F37">
            <v>2330.0100000000002</v>
          </cell>
          <cell r="G37" t="str">
            <v xml:space="preserve">               </v>
          </cell>
          <cell r="H37" t="str">
            <v xml:space="preserve">               </v>
          </cell>
          <cell r="I37" t="str">
            <v xml:space="preserve">               </v>
          </cell>
          <cell r="J37" t="str">
            <v>4181</v>
          </cell>
          <cell r="N37" t="str">
            <v>41810</v>
          </cell>
        </row>
        <row r="38">
          <cell r="B38" t="str">
            <v>41</v>
          </cell>
          <cell r="C38" t="str">
            <v>419</v>
          </cell>
          <cell r="D38">
            <v>419000</v>
          </cell>
          <cell r="E38" t="str">
            <v xml:space="preserve">Clients créditeurs                 </v>
          </cell>
          <cell r="F38" t="str">
            <v xml:space="preserve">               </v>
          </cell>
          <cell r="G38" t="str">
            <v xml:space="preserve">               </v>
          </cell>
          <cell r="H38" t="str">
            <v xml:space="preserve">               </v>
          </cell>
          <cell r="I38">
            <v>988.64</v>
          </cell>
          <cell r="J38" t="str">
            <v>4190</v>
          </cell>
          <cell r="N38" t="str">
            <v>41900</v>
          </cell>
        </row>
        <row r="39">
          <cell r="B39" t="str">
            <v>42</v>
          </cell>
          <cell r="C39" t="str">
            <v>421</v>
          </cell>
          <cell r="D39">
            <v>421000</v>
          </cell>
          <cell r="E39" t="str">
            <v xml:space="preserve">Pers.rémunérations dues            </v>
          </cell>
          <cell r="F39" t="str">
            <v xml:space="preserve">               </v>
          </cell>
          <cell r="G39">
            <v>70.19</v>
          </cell>
          <cell r="H39" t="str">
            <v xml:space="preserve">               </v>
          </cell>
          <cell r="I39" t="str">
            <v xml:space="preserve">               </v>
          </cell>
          <cell r="J39" t="str">
            <v>4210</v>
          </cell>
          <cell r="N39" t="str">
            <v>42100</v>
          </cell>
        </row>
        <row r="40">
          <cell r="B40" t="str">
            <v>42</v>
          </cell>
          <cell r="C40" t="str">
            <v>428</v>
          </cell>
          <cell r="D40">
            <v>428200</v>
          </cell>
          <cell r="E40" t="str">
            <v xml:space="preserve">Dettes prov.congés dûs             </v>
          </cell>
          <cell r="F40" t="str">
            <v xml:space="preserve">               </v>
          </cell>
          <cell r="G40">
            <v>4637.5</v>
          </cell>
          <cell r="H40" t="str">
            <v xml:space="preserve">               </v>
          </cell>
          <cell r="I40" t="str">
            <v xml:space="preserve">               </v>
          </cell>
          <cell r="J40" t="str">
            <v>4282</v>
          </cell>
          <cell r="N40" t="str">
            <v>42820</v>
          </cell>
        </row>
        <row r="41">
          <cell r="B41" t="str">
            <v>42</v>
          </cell>
          <cell r="C41" t="str">
            <v>428</v>
          </cell>
          <cell r="D41">
            <v>428600</v>
          </cell>
          <cell r="E41" t="str">
            <v xml:space="preserve">Prov.Prime à payer                 </v>
          </cell>
          <cell r="F41" t="str">
            <v xml:space="preserve">               </v>
          </cell>
          <cell r="G41">
            <v>15000</v>
          </cell>
          <cell r="H41" t="str">
            <v xml:space="preserve">               </v>
          </cell>
          <cell r="I41" t="str">
            <v xml:space="preserve">               </v>
          </cell>
          <cell r="J41" t="str">
            <v>4286</v>
          </cell>
          <cell r="N41" t="str">
            <v>42860</v>
          </cell>
        </row>
        <row r="42">
          <cell r="B42" t="str">
            <v>43</v>
          </cell>
          <cell r="C42" t="str">
            <v>431</v>
          </cell>
          <cell r="D42">
            <v>431000</v>
          </cell>
          <cell r="E42" t="str">
            <v xml:space="preserve">URSSAF                             </v>
          </cell>
          <cell r="F42" t="str">
            <v xml:space="preserve">               </v>
          </cell>
          <cell r="G42">
            <v>10253</v>
          </cell>
          <cell r="H42" t="str">
            <v xml:space="preserve">               </v>
          </cell>
          <cell r="I42">
            <v>121.08</v>
          </cell>
          <cell r="J42" t="str">
            <v>4310</v>
          </cell>
          <cell r="N42" t="str">
            <v>43100</v>
          </cell>
        </row>
        <row r="43">
          <cell r="B43" t="str">
            <v>43</v>
          </cell>
          <cell r="C43" t="str">
            <v>437</v>
          </cell>
          <cell r="D43">
            <v>437300</v>
          </cell>
          <cell r="E43" t="str">
            <v xml:space="preserve">IONIS                              </v>
          </cell>
          <cell r="F43" t="str">
            <v xml:space="preserve">               </v>
          </cell>
          <cell r="G43">
            <v>822</v>
          </cell>
          <cell r="H43" t="str">
            <v xml:space="preserve">               </v>
          </cell>
          <cell r="I43" t="str">
            <v xml:space="preserve">               </v>
          </cell>
          <cell r="J43" t="str">
            <v>4373</v>
          </cell>
          <cell r="N43" t="str">
            <v>43730</v>
          </cell>
        </row>
        <row r="44">
          <cell r="B44" t="str">
            <v>43</v>
          </cell>
          <cell r="C44" t="str">
            <v>437</v>
          </cell>
          <cell r="D44">
            <v>437310</v>
          </cell>
          <cell r="E44" t="str">
            <v xml:space="preserve">REUNICA/ALTEA                      </v>
          </cell>
          <cell r="F44" t="str">
            <v xml:space="preserve">               </v>
          </cell>
          <cell r="G44">
            <v>2224</v>
          </cell>
          <cell r="H44" t="str">
            <v xml:space="preserve">               </v>
          </cell>
          <cell r="I44" t="str">
            <v xml:space="preserve">               </v>
          </cell>
          <cell r="J44" t="str">
            <v>4373</v>
          </cell>
          <cell r="N44" t="str">
            <v>43731</v>
          </cell>
        </row>
        <row r="45">
          <cell r="B45" t="str">
            <v>43</v>
          </cell>
          <cell r="C45" t="str">
            <v>437</v>
          </cell>
          <cell r="D45">
            <v>437330</v>
          </cell>
          <cell r="E45" t="str">
            <v xml:space="preserve">Mutuelle UGIP/APG                  </v>
          </cell>
          <cell r="F45" t="str">
            <v xml:space="preserve">               </v>
          </cell>
          <cell r="G45">
            <v>958.11</v>
          </cell>
          <cell r="H45" t="str">
            <v xml:space="preserve">               </v>
          </cell>
          <cell r="I45" t="str">
            <v xml:space="preserve">               </v>
          </cell>
          <cell r="J45" t="str">
            <v>4373</v>
          </cell>
          <cell r="N45" t="str">
            <v>43733</v>
          </cell>
        </row>
        <row r="46">
          <cell r="B46" t="str">
            <v>43</v>
          </cell>
          <cell r="C46" t="str">
            <v>437</v>
          </cell>
          <cell r="D46">
            <v>437331</v>
          </cell>
          <cell r="E46" t="str">
            <v xml:space="preserve">MAF Prévoyance                     </v>
          </cell>
          <cell r="F46" t="str">
            <v xml:space="preserve">               </v>
          </cell>
          <cell r="G46">
            <v>354.79</v>
          </cell>
          <cell r="H46">
            <v>55.18</v>
          </cell>
          <cell r="I46" t="str">
            <v xml:space="preserve">               </v>
          </cell>
          <cell r="J46" t="str">
            <v>4373</v>
          </cell>
          <cell r="N46" t="str">
            <v>43733</v>
          </cell>
        </row>
        <row r="47">
          <cell r="B47" t="str">
            <v>43</v>
          </cell>
          <cell r="C47" t="str">
            <v>437</v>
          </cell>
          <cell r="D47">
            <v>437341</v>
          </cell>
          <cell r="E47" t="str">
            <v xml:space="preserve">La Mondiale ART 83                 </v>
          </cell>
          <cell r="F47" t="str">
            <v xml:space="preserve">               </v>
          </cell>
          <cell r="G47">
            <v>1038.5999999999999</v>
          </cell>
          <cell r="H47" t="str">
            <v xml:space="preserve">               </v>
          </cell>
          <cell r="I47" t="str">
            <v xml:space="preserve">               </v>
          </cell>
          <cell r="J47" t="str">
            <v>4373</v>
          </cell>
          <cell r="N47" t="str">
            <v>43734</v>
          </cell>
        </row>
        <row r="48">
          <cell r="B48" t="str">
            <v>43</v>
          </cell>
          <cell r="C48" t="str">
            <v>437</v>
          </cell>
          <cell r="D48">
            <v>437400</v>
          </cell>
          <cell r="E48" t="str">
            <v xml:space="preserve">POLE EMPLOI                        </v>
          </cell>
          <cell r="F48" t="str">
            <v xml:space="preserve">               </v>
          </cell>
          <cell r="G48">
            <v>727</v>
          </cell>
          <cell r="H48" t="str">
            <v xml:space="preserve">               </v>
          </cell>
          <cell r="I48" t="str">
            <v xml:space="preserve">               </v>
          </cell>
          <cell r="J48" t="str">
            <v>4374</v>
          </cell>
          <cell r="N48" t="str">
            <v>43740</v>
          </cell>
        </row>
        <row r="49">
          <cell r="B49" t="str">
            <v>43</v>
          </cell>
          <cell r="C49" t="str">
            <v>438</v>
          </cell>
          <cell r="D49">
            <v>438600</v>
          </cell>
          <cell r="E49" t="str">
            <v xml:space="preserve">Charges/congés payés dûs           </v>
          </cell>
          <cell r="F49" t="str">
            <v xml:space="preserve">               </v>
          </cell>
          <cell r="G49">
            <v>1947.75</v>
          </cell>
          <cell r="H49" t="str">
            <v xml:space="preserve">               </v>
          </cell>
          <cell r="I49" t="str">
            <v xml:space="preserve">               </v>
          </cell>
          <cell r="J49" t="str">
            <v>4386</v>
          </cell>
          <cell r="N49" t="str">
            <v>43860</v>
          </cell>
        </row>
        <row r="50">
          <cell r="B50" t="str">
            <v>43</v>
          </cell>
          <cell r="C50" t="str">
            <v>438</v>
          </cell>
          <cell r="D50">
            <v>438601</v>
          </cell>
          <cell r="E50" t="str">
            <v xml:space="preserve">Charges/prime à payer              </v>
          </cell>
          <cell r="F50" t="str">
            <v xml:space="preserve">               </v>
          </cell>
          <cell r="G50">
            <v>7500</v>
          </cell>
          <cell r="H50" t="str">
            <v xml:space="preserve">               </v>
          </cell>
          <cell r="I50" t="str">
            <v xml:space="preserve">               </v>
          </cell>
          <cell r="J50" t="str">
            <v>4386</v>
          </cell>
          <cell r="N50" t="str">
            <v>43860</v>
          </cell>
        </row>
        <row r="51">
          <cell r="B51" t="str">
            <v>44</v>
          </cell>
          <cell r="C51" t="str">
            <v>444</v>
          </cell>
          <cell r="D51">
            <v>444000</v>
          </cell>
          <cell r="E51" t="str">
            <v xml:space="preserve">Etat-Impôt s/sociétés              </v>
          </cell>
          <cell r="F51">
            <v>4015</v>
          </cell>
          <cell r="G51" t="str">
            <v xml:space="preserve">               </v>
          </cell>
          <cell r="H51">
            <v>2399</v>
          </cell>
          <cell r="I51" t="str">
            <v xml:space="preserve">               </v>
          </cell>
          <cell r="J51" t="str">
            <v>4440</v>
          </cell>
          <cell r="N51" t="str">
            <v>44400</v>
          </cell>
        </row>
        <row r="52">
          <cell r="B52" t="str">
            <v>44</v>
          </cell>
          <cell r="C52" t="str">
            <v>445</v>
          </cell>
          <cell r="D52">
            <v>445500</v>
          </cell>
          <cell r="E52" t="str">
            <v xml:space="preserve">TVA à décaisser                    </v>
          </cell>
          <cell r="F52" t="str">
            <v xml:space="preserve">               </v>
          </cell>
          <cell r="G52" t="str">
            <v xml:space="preserve">               </v>
          </cell>
          <cell r="H52" t="str">
            <v xml:space="preserve">               </v>
          </cell>
          <cell r="I52">
            <v>4507</v>
          </cell>
          <cell r="J52" t="str">
            <v>4455</v>
          </cell>
          <cell r="N52" t="str">
            <v>44550</v>
          </cell>
        </row>
        <row r="53">
          <cell r="B53" t="str">
            <v>44</v>
          </cell>
          <cell r="C53" t="str">
            <v>445</v>
          </cell>
          <cell r="D53">
            <v>445660</v>
          </cell>
          <cell r="E53" t="str">
            <v xml:space="preserve">TVA s/autres B. et S.              </v>
          </cell>
          <cell r="F53">
            <v>1096.47</v>
          </cell>
          <cell r="G53" t="str">
            <v xml:space="preserve">               </v>
          </cell>
          <cell r="H53">
            <v>5.12</v>
          </cell>
          <cell r="I53" t="str">
            <v xml:space="preserve">               </v>
          </cell>
          <cell r="J53" t="str">
            <v>4456</v>
          </cell>
          <cell r="N53" t="str">
            <v>44566</v>
          </cell>
        </row>
        <row r="54">
          <cell r="B54" t="str">
            <v>44</v>
          </cell>
          <cell r="C54" t="str">
            <v>445</v>
          </cell>
          <cell r="D54">
            <v>445670</v>
          </cell>
          <cell r="E54" t="str">
            <v xml:space="preserve">Crédit de tva à reporter           </v>
          </cell>
          <cell r="F54">
            <v>800</v>
          </cell>
          <cell r="G54" t="str">
            <v xml:space="preserve">               </v>
          </cell>
          <cell r="H54" t="str">
            <v xml:space="preserve">               </v>
          </cell>
          <cell r="I54" t="str">
            <v xml:space="preserve">               </v>
          </cell>
          <cell r="J54" t="str">
            <v>4456</v>
          </cell>
          <cell r="N54" t="str">
            <v>44567</v>
          </cell>
        </row>
        <row r="55">
          <cell r="B55" t="str">
            <v>44</v>
          </cell>
          <cell r="C55" t="str">
            <v>445</v>
          </cell>
          <cell r="D55">
            <v>445719</v>
          </cell>
          <cell r="E55" t="str">
            <v xml:space="preserve">TVA reversée s/acp 19.60%          </v>
          </cell>
          <cell r="F55" t="str">
            <v xml:space="preserve">               </v>
          </cell>
          <cell r="G55">
            <v>6829.56</v>
          </cell>
          <cell r="H55" t="str">
            <v xml:space="preserve">               </v>
          </cell>
          <cell r="I55">
            <v>7012.27</v>
          </cell>
          <cell r="J55" t="str">
            <v>4457</v>
          </cell>
          <cell r="N55" t="str">
            <v>44571</v>
          </cell>
        </row>
        <row r="56">
          <cell r="B56" t="str">
            <v>44</v>
          </cell>
          <cell r="C56" t="str">
            <v>445</v>
          </cell>
          <cell r="D56">
            <v>445860</v>
          </cell>
          <cell r="E56" t="str">
            <v xml:space="preserve">TVA s/fact.non parvenues           </v>
          </cell>
          <cell r="F56">
            <v>3267.16</v>
          </cell>
          <cell r="G56" t="str">
            <v xml:space="preserve">               </v>
          </cell>
          <cell r="H56">
            <v>2871.79</v>
          </cell>
          <cell r="I56" t="str">
            <v xml:space="preserve">               </v>
          </cell>
          <cell r="J56" t="str">
            <v>4458</v>
          </cell>
          <cell r="N56" t="str">
            <v>44586</v>
          </cell>
        </row>
        <row r="57">
          <cell r="B57" t="str">
            <v>44</v>
          </cell>
          <cell r="C57" t="str">
            <v>445</v>
          </cell>
          <cell r="D57">
            <v>445870</v>
          </cell>
          <cell r="E57" t="str">
            <v xml:space="preserve">TVA s/fact.à établir               </v>
          </cell>
          <cell r="F57" t="str">
            <v xml:space="preserve">               </v>
          </cell>
          <cell r="G57">
            <v>381.84</v>
          </cell>
          <cell r="H57" t="str">
            <v xml:space="preserve">               </v>
          </cell>
          <cell r="I57" t="str">
            <v xml:space="preserve">               </v>
          </cell>
          <cell r="J57" t="str">
            <v>4458</v>
          </cell>
          <cell r="N57" t="str">
            <v>44587</v>
          </cell>
        </row>
        <row r="58">
          <cell r="B58" t="str">
            <v>44</v>
          </cell>
          <cell r="C58" t="str">
            <v>445</v>
          </cell>
          <cell r="D58">
            <v>445879</v>
          </cell>
          <cell r="E58" t="str">
            <v xml:space="preserve">Tva s/acptes clts à fact.          </v>
          </cell>
          <cell r="F58" t="str">
            <v/>
          </cell>
          <cell r="G58" t="str">
            <v/>
          </cell>
          <cell r="H58">
            <v>159.26</v>
          </cell>
          <cell r="I58" t="str">
            <v xml:space="preserve">               </v>
          </cell>
          <cell r="J58" t="str">
            <v>4458</v>
          </cell>
          <cell r="N58" t="str">
            <v>44587</v>
          </cell>
        </row>
        <row r="59">
          <cell r="B59" t="str">
            <v>44</v>
          </cell>
          <cell r="C59" t="str">
            <v>448</v>
          </cell>
          <cell r="D59">
            <v>448600</v>
          </cell>
          <cell r="E59" t="str">
            <v xml:space="preserve">Etat-Charges à payer               </v>
          </cell>
          <cell r="F59" t="str">
            <v xml:space="preserve">               </v>
          </cell>
          <cell r="G59">
            <v>1647</v>
          </cell>
          <cell r="H59" t="str">
            <v xml:space="preserve">               </v>
          </cell>
          <cell r="I59" t="str">
            <v xml:space="preserve">               </v>
          </cell>
          <cell r="J59" t="str">
            <v>4486</v>
          </cell>
          <cell r="N59" t="str">
            <v>44860</v>
          </cell>
        </row>
        <row r="60">
          <cell r="B60" t="str">
            <v>47</v>
          </cell>
          <cell r="C60" t="str">
            <v>471</v>
          </cell>
          <cell r="D60">
            <v>471000</v>
          </cell>
          <cell r="E60" t="str">
            <v xml:space="preserve">Compte d'attente                   </v>
          </cell>
          <cell r="F60" t="str">
            <v xml:space="preserve">               </v>
          </cell>
          <cell r="G60" t="str">
            <v xml:space="preserve">               </v>
          </cell>
          <cell r="H60" t="str">
            <v xml:space="preserve">               </v>
          </cell>
          <cell r="I60">
            <v>201.09</v>
          </cell>
          <cell r="J60" t="str">
            <v>4710</v>
          </cell>
          <cell r="N60" t="str">
            <v>47100</v>
          </cell>
        </row>
        <row r="61">
          <cell r="B61" t="str">
            <v>48</v>
          </cell>
          <cell r="C61" t="str">
            <v>486</v>
          </cell>
          <cell r="D61">
            <v>486000</v>
          </cell>
          <cell r="E61" t="str">
            <v xml:space="preserve">Charges const.d'avance             </v>
          </cell>
          <cell r="F61">
            <v>10186.15</v>
          </cell>
          <cell r="G61" t="str">
            <v xml:space="preserve">               </v>
          </cell>
          <cell r="H61" t="str">
            <v xml:space="preserve">               </v>
          </cell>
          <cell r="I61" t="str">
            <v xml:space="preserve">               </v>
          </cell>
          <cell r="J61" t="str">
            <v>4860</v>
          </cell>
          <cell r="N61" t="str">
            <v>48600</v>
          </cell>
        </row>
        <row r="62">
          <cell r="B62" t="str">
            <v>49</v>
          </cell>
          <cell r="C62" t="str">
            <v>491</v>
          </cell>
          <cell r="D62">
            <v>491000</v>
          </cell>
          <cell r="E62" t="str">
            <v xml:space="preserve">Provision clients douteux          </v>
          </cell>
          <cell r="F62" t="str">
            <v xml:space="preserve">               </v>
          </cell>
          <cell r="G62">
            <v>7753</v>
          </cell>
          <cell r="H62" t="str">
            <v xml:space="preserve">               </v>
          </cell>
          <cell r="I62">
            <v>7753</v>
          </cell>
          <cell r="J62" t="str">
            <v>4910</v>
          </cell>
          <cell r="N62" t="str">
            <v>49100</v>
          </cell>
        </row>
        <row r="63">
          <cell r="B63" t="str">
            <v>50</v>
          </cell>
          <cell r="C63" t="str">
            <v>503</v>
          </cell>
          <cell r="D63">
            <v>503000</v>
          </cell>
          <cell r="E63" t="str">
            <v xml:space="preserve">Valeurs mob.placement              </v>
          </cell>
          <cell r="F63">
            <v>80399.28</v>
          </cell>
          <cell r="G63" t="str">
            <v xml:space="preserve">               </v>
          </cell>
          <cell r="H63">
            <v>80399.28</v>
          </cell>
          <cell r="I63" t="str">
            <v xml:space="preserve">               </v>
          </cell>
          <cell r="J63" t="str">
            <v>5030</v>
          </cell>
          <cell r="N63" t="str">
            <v>50300</v>
          </cell>
        </row>
        <row r="64">
          <cell r="B64" t="str">
            <v>51</v>
          </cell>
          <cell r="C64" t="str">
            <v>512</v>
          </cell>
          <cell r="D64">
            <v>512000</v>
          </cell>
          <cell r="E64" t="str">
            <v xml:space="preserve">B.P.RIVES DE PARIS                 </v>
          </cell>
          <cell r="F64">
            <v>54144.04</v>
          </cell>
          <cell r="G64" t="str">
            <v xml:space="preserve">               </v>
          </cell>
          <cell r="H64">
            <v>51731.73</v>
          </cell>
          <cell r="I64" t="str">
            <v xml:space="preserve">               </v>
          </cell>
          <cell r="J64" t="str">
            <v>5120</v>
          </cell>
          <cell r="N64" t="str">
            <v>51200</v>
          </cell>
        </row>
        <row r="65">
          <cell r="B65" t="str">
            <v>60</v>
          </cell>
          <cell r="C65" t="str">
            <v>604</v>
          </cell>
          <cell r="D65">
            <v>604000</v>
          </cell>
          <cell r="E65" t="str">
            <v xml:space="preserve">Honoraires rétrocédés              </v>
          </cell>
          <cell r="F65">
            <v>121876.5</v>
          </cell>
          <cell r="G65" t="str">
            <v xml:space="preserve">               </v>
          </cell>
          <cell r="H65">
            <v>33470.25</v>
          </cell>
          <cell r="I65" t="str">
            <v xml:space="preserve">               </v>
          </cell>
          <cell r="J65" t="str">
            <v>6040</v>
          </cell>
          <cell r="N65" t="str">
            <v>60400</v>
          </cell>
        </row>
        <row r="66">
          <cell r="B66" t="str">
            <v>60</v>
          </cell>
          <cell r="C66" t="str">
            <v>606</v>
          </cell>
          <cell r="D66">
            <v>606300</v>
          </cell>
          <cell r="E66" t="str">
            <v xml:space="preserve">Fourn.Petit équipement             </v>
          </cell>
          <cell r="F66">
            <v>552.69000000000005</v>
          </cell>
          <cell r="G66" t="str">
            <v xml:space="preserve">               </v>
          </cell>
          <cell r="H66">
            <v>253.76</v>
          </cell>
          <cell r="I66" t="str">
            <v xml:space="preserve">               </v>
          </cell>
          <cell r="J66" t="str">
            <v>6063</v>
          </cell>
          <cell r="N66" t="str">
            <v>60630</v>
          </cell>
        </row>
        <row r="67">
          <cell r="B67" t="str">
            <v>60</v>
          </cell>
          <cell r="C67" t="str">
            <v>606</v>
          </cell>
          <cell r="D67">
            <v>606400</v>
          </cell>
          <cell r="E67" t="str">
            <v xml:space="preserve">Fournitures administrat.           </v>
          </cell>
          <cell r="F67">
            <v>3224.07</v>
          </cell>
          <cell r="G67" t="str">
            <v xml:space="preserve">               </v>
          </cell>
          <cell r="H67">
            <v>2059.67</v>
          </cell>
          <cell r="I67" t="str">
            <v xml:space="preserve">               </v>
          </cell>
          <cell r="J67" t="str">
            <v>6064</v>
          </cell>
          <cell r="N67" t="str">
            <v>60640</v>
          </cell>
        </row>
        <row r="68">
          <cell r="B68" t="str">
            <v>61</v>
          </cell>
          <cell r="C68" t="str">
            <v>613</v>
          </cell>
          <cell r="D68">
            <v>613200</v>
          </cell>
          <cell r="E68" t="str">
            <v xml:space="preserve">Locations immobilières             </v>
          </cell>
          <cell r="F68">
            <v>9090.24</v>
          </cell>
          <cell r="G68" t="str">
            <v xml:space="preserve">               </v>
          </cell>
          <cell r="H68">
            <v>8332.7199999999993</v>
          </cell>
          <cell r="I68" t="str">
            <v xml:space="preserve">               </v>
          </cell>
          <cell r="J68" t="str">
            <v>6132</v>
          </cell>
          <cell r="N68" t="str">
            <v>61320</v>
          </cell>
        </row>
        <row r="69">
          <cell r="B69" t="str">
            <v>61</v>
          </cell>
          <cell r="C69" t="str">
            <v>613</v>
          </cell>
          <cell r="D69">
            <v>613500</v>
          </cell>
          <cell r="E69" t="str">
            <v xml:space="preserve">Locations mobilières               </v>
          </cell>
          <cell r="F69">
            <v>4884.2700000000004</v>
          </cell>
          <cell r="G69" t="str">
            <v xml:space="preserve">               </v>
          </cell>
          <cell r="H69">
            <v>5468.79</v>
          </cell>
          <cell r="I69" t="str">
            <v xml:space="preserve">               </v>
          </cell>
          <cell r="J69" t="str">
            <v>6135</v>
          </cell>
          <cell r="N69" t="str">
            <v>61350</v>
          </cell>
        </row>
        <row r="70">
          <cell r="B70" t="str">
            <v>61</v>
          </cell>
          <cell r="C70" t="str">
            <v>615</v>
          </cell>
          <cell r="D70">
            <v>615000</v>
          </cell>
          <cell r="E70" t="str">
            <v xml:space="preserve">Entretien et réparations           </v>
          </cell>
          <cell r="F70">
            <v>7064.96</v>
          </cell>
          <cell r="G70" t="str">
            <v xml:space="preserve">               </v>
          </cell>
          <cell r="H70" t="str">
            <v xml:space="preserve">               </v>
          </cell>
          <cell r="I70" t="str">
            <v xml:space="preserve">               </v>
          </cell>
          <cell r="J70" t="str">
            <v>6150</v>
          </cell>
          <cell r="N70" t="str">
            <v>61500</v>
          </cell>
        </row>
        <row r="71">
          <cell r="B71" t="str">
            <v>61</v>
          </cell>
          <cell r="C71" t="str">
            <v>615</v>
          </cell>
          <cell r="D71">
            <v>615500</v>
          </cell>
          <cell r="E71" t="str">
            <v xml:space="preserve">Entretien véhicule                 </v>
          </cell>
          <cell r="F71">
            <v>107.84</v>
          </cell>
          <cell r="G71" t="str">
            <v xml:space="preserve">               </v>
          </cell>
          <cell r="H71">
            <v>80.22</v>
          </cell>
          <cell r="I71" t="str">
            <v xml:space="preserve">               </v>
          </cell>
          <cell r="J71" t="str">
            <v>6155</v>
          </cell>
          <cell r="N71" t="str">
            <v>61550</v>
          </cell>
        </row>
        <row r="72">
          <cell r="B72" t="str">
            <v>61</v>
          </cell>
          <cell r="C72" t="str">
            <v>615</v>
          </cell>
          <cell r="D72">
            <v>615600</v>
          </cell>
          <cell r="E72" t="str">
            <v xml:space="preserve">Maintenance                        </v>
          </cell>
          <cell r="F72">
            <v>4711.04</v>
          </cell>
          <cell r="G72" t="str">
            <v xml:space="preserve">               </v>
          </cell>
          <cell r="H72">
            <v>4918.3599999999997</v>
          </cell>
          <cell r="I72" t="str">
            <v xml:space="preserve">               </v>
          </cell>
          <cell r="J72" t="str">
            <v>6156</v>
          </cell>
          <cell r="N72" t="str">
            <v>61560</v>
          </cell>
        </row>
        <row r="73">
          <cell r="B73" t="str">
            <v>61</v>
          </cell>
          <cell r="C73" t="str">
            <v>616</v>
          </cell>
          <cell r="D73">
            <v>616000</v>
          </cell>
          <cell r="E73" t="str">
            <v xml:space="preserve">Primes d'assurances                </v>
          </cell>
          <cell r="F73">
            <v>11070.3</v>
          </cell>
          <cell r="G73" t="str">
            <v xml:space="preserve">               </v>
          </cell>
          <cell r="H73">
            <v>10123.290000000001</v>
          </cell>
          <cell r="I73" t="str">
            <v xml:space="preserve">               </v>
          </cell>
          <cell r="J73" t="str">
            <v>6160</v>
          </cell>
          <cell r="N73" t="str">
            <v>61600</v>
          </cell>
        </row>
        <row r="74">
          <cell r="B74" t="str">
            <v>61</v>
          </cell>
          <cell r="C74" t="str">
            <v>618</v>
          </cell>
          <cell r="D74">
            <v>618100</v>
          </cell>
          <cell r="E74" t="str">
            <v xml:space="preserve">Documentation générale             </v>
          </cell>
          <cell r="F74">
            <v>1775.8</v>
          </cell>
          <cell r="G74" t="str">
            <v xml:space="preserve">               </v>
          </cell>
          <cell r="H74">
            <v>1006.22</v>
          </cell>
          <cell r="I74" t="str">
            <v xml:space="preserve">               </v>
          </cell>
          <cell r="J74" t="str">
            <v>6181</v>
          </cell>
          <cell r="N74" t="str">
            <v>61810</v>
          </cell>
        </row>
        <row r="75">
          <cell r="B75" t="str">
            <v>62</v>
          </cell>
          <cell r="C75" t="str">
            <v>622</v>
          </cell>
          <cell r="D75">
            <v>622600</v>
          </cell>
          <cell r="E75" t="str">
            <v xml:space="preserve">Honoraires administratifs          </v>
          </cell>
          <cell r="F75">
            <v>5600</v>
          </cell>
          <cell r="G75" t="str">
            <v xml:space="preserve">               </v>
          </cell>
          <cell r="H75">
            <v>3240</v>
          </cell>
          <cell r="I75" t="str">
            <v xml:space="preserve">               </v>
          </cell>
          <cell r="J75" t="str">
            <v>6226</v>
          </cell>
          <cell r="N75" t="str">
            <v>62260</v>
          </cell>
        </row>
        <row r="76">
          <cell r="B76" t="str">
            <v>62</v>
          </cell>
          <cell r="C76" t="str">
            <v>622</v>
          </cell>
          <cell r="D76">
            <v>622700</v>
          </cell>
          <cell r="E76" t="str">
            <v xml:space="preserve">Frais d'actes et cont.             </v>
          </cell>
          <cell r="F76">
            <v>43.41</v>
          </cell>
          <cell r="G76" t="str">
            <v xml:space="preserve">               </v>
          </cell>
          <cell r="H76">
            <v>43.43</v>
          </cell>
          <cell r="I76" t="str">
            <v xml:space="preserve">               </v>
          </cell>
          <cell r="J76" t="str">
            <v>6227</v>
          </cell>
          <cell r="N76" t="str">
            <v>62270</v>
          </cell>
        </row>
        <row r="77">
          <cell r="B77" t="str">
            <v>62</v>
          </cell>
          <cell r="C77" t="str">
            <v>623</v>
          </cell>
          <cell r="D77">
            <v>623100</v>
          </cell>
          <cell r="E77" t="str">
            <v xml:space="preserve">Publicité,rel.publiques            </v>
          </cell>
          <cell r="F77">
            <v>832.2</v>
          </cell>
          <cell r="G77" t="str">
            <v xml:space="preserve">               </v>
          </cell>
          <cell r="H77">
            <v>954.39</v>
          </cell>
          <cell r="I77" t="str">
            <v xml:space="preserve">               </v>
          </cell>
          <cell r="J77" t="str">
            <v>6231</v>
          </cell>
          <cell r="N77" t="str">
            <v>62310</v>
          </cell>
        </row>
        <row r="78">
          <cell r="B78" t="str">
            <v>62</v>
          </cell>
          <cell r="C78" t="str">
            <v>623</v>
          </cell>
          <cell r="D78">
            <v>623400</v>
          </cell>
          <cell r="E78" t="str">
            <v xml:space="preserve">Cadeaux à la clientèle             </v>
          </cell>
          <cell r="F78">
            <v>416.39</v>
          </cell>
          <cell r="G78" t="str">
            <v xml:space="preserve">               </v>
          </cell>
          <cell r="H78" t="str">
            <v xml:space="preserve">               </v>
          </cell>
          <cell r="I78" t="str">
            <v xml:space="preserve">               </v>
          </cell>
          <cell r="J78" t="str">
            <v>6234</v>
          </cell>
          <cell r="N78" t="str">
            <v>62340</v>
          </cell>
        </row>
        <row r="79">
          <cell r="B79" t="str">
            <v>62</v>
          </cell>
          <cell r="C79" t="str">
            <v>623</v>
          </cell>
          <cell r="D79">
            <v>623800</v>
          </cell>
          <cell r="E79" t="str">
            <v xml:space="preserve">Divers(pourboires,dons..)          </v>
          </cell>
          <cell r="F79">
            <v>1500</v>
          </cell>
          <cell r="G79" t="str">
            <v xml:space="preserve">               </v>
          </cell>
          <cell r="H79" t="str">
            <v xml:space="preserve">               </v>
          </cell>
          <cell r="I79" t="str">
            <v xml:space="preserve">               </v>
          </cell>
          <cell r="J79" t="str">
            <v>6238</v>
          </cell>
          <cell r="N79" t="str">
            <v>62380</v>
          </cell>
        </row>
        <row r="80">
          <cell r="B80" t="str">
            <v>62</v>
          </cell>
          <cell r="C80" t="str">
            <v>625</v>
          </cell>
          <cell r="D80">
            <v>625100</v>
          </cell>
          <cell r="E80" t="str">
            <v xml:space="preserve">Voyages et déplacement             </v>
          </cell>
          <cell r="F80">
            <v>4481.93</v>
          </cell>
          <cell r="G80" t="str">
            <v xml:space="preserve">               </v>
          </cell>
          <cell r="H80">
            <v>2116.54</v>
          </cell>
          <cell r="I80" t="str">
            <v xml:space="preserve">               </v>
          </cell>
          <cell r="J80" t="str">
            <v>6251</v>
          </cell>
          <cell r="N80" t="str">
            <v>62510</v>
          </cell>
        </row>
        <row r="81">
          <cell r="B81" t="str">
            <v>62</v>
          </cell>
          <cell r="C81" t="str">
            <v>625</v>
          </cell>
          <cell r="D81">
            <v>625110</v>
          </cell>
          <cell r="E81" t="str">
            <v xml:space="preserve">Essence                            </v>
          </cell>
          <cell r="F81">
            <v>215.82</v>
          </cell>
          <cell r="G81" t="str">
            <v xml:space="preserve">               </v>
          </cell>
          <cell r="H81" t="str">
            <v xml:space="preserve">               </v>
          </cell>
          <cell r="I81" t="str">
            <v xml:space="preserve">               </v>
          </cell>
          <cell r="J81" t="str">
            <v>6251</v>
          </cell>
          <cell r="N81" t="str">
            <v>62511</v>
          </cell>
        </row>
        <row r="82">
          <cell r="B82" t="str">
            <v>62</v>
          </cell>
          <cell r="C82" t="str">
            <v>625</v>
          </cell>
          <cell r="D82">
            <v>625700</v>
          </cell>
          <cell r="E82" t="str">
            <v xml:space="preserve">Réceptions                         </v>
          </cell>
          <cell r="F82">
            <v>2519.42</v>
          </cell>
          <cell r="G82" t="str">
            <v xml:space="preserve">               </v>
          </cell>
          <cell r="H82">
            <v>1777.96</v>
          </cell>
          <cell r="I82" t="str">
            <v xml:space="preserve">               </v>
          </cell>
          <cell r="J82" t="str">
            <v>6257</v>
          </cell>
          <cell r="N82" t="str">
            <v>62570</v>
          </cell>
        </row>
        <row r="83">
          <cell r="B83" t="str">
            <v>62</v>
          </cell>
          <cell r="C83" t="str">
            <v>626</v>
          </cell>
          <cell r="D83">
            <v>626100</v>
          </cell>
          <cell r="E83" t="str">
            <v xml:space="preserve">Affranchissements                  </v>
          </cell>
          <cell r="F83">
            <v>5136.55</v>
          </cell>
          <cell r="G83" t="str">
            <v xml:space="preserve">               </v>
          </cell>
          <cell r="H83">
            <v>3949.2</v>
          </cell>
          <cell r="I83" t="str">
            <v xml:space="preserve">               </v>
          </cell>
          <cell r="J83" t="str">
            <v>6261</v>
          </cell>
          <cell r="N83" t="str">
            <v>62610</v>
          </cell>
        </row>
        <row r="84">
          <cell r="B84" t="str">
            <v>62</v>
          </cell>
          <cell r="C84" t="str">
            <v>626</v>
          </cell>
          <cell r="D84">
            <v>626200</v>
          </cell>
          <cell r="E84" t="str">
            <v xml:space="preserve">Téléphone                          </v>
          </cell>
          <cell r="F84">
            <v>2459.1999999999998</v>
          </cell>
          <cell r="G84" t="str">
            <v xml:space="preserve">               </v>
          </cell>
          <cell r="H84">
            <v>2519.54</v>
          </cell>
          <cell r="I84" t="str">
            <v xml:space="preserve">               </v>
          </cell>
          <cell r="J84" t="str">
            <v>6262</v>
          </cell>
          <cell r="N84" t="str">
            <v>62620</v>
          </cell>
        </row>
        <row r="85">
          <cell r="B85" t="str">
            <v>62</v>
          </cell>
          <cell r="C85" t="str">
            <v>627</v>
          </cell>
          <cell r="D85">
            <v>627000</v>
          </cell>
          <cell r="E85" t="str">
            <v xml:space="preserve">Services banc. et assim.           </v>
          </cell>
          <cell r="F85">
            <v>1319.51</v>
          </cell>
          <cell r="G85" t="str">
            <v xml:space="preserve">               </v>
          </cell>
          <cell r="H85">
            <v>951.75</v>
          </cell>
          <cell r="I85" t="str">
            <v xml:space="preserve">               </v>
          </cell>
          <cell r="J85" t="str">
            <v>6270</v>
          </cell>
          <cell r="N85" t="str">
            <v>62700</v>
          </cell>
        </row>
        <row r="86">
          <cell r="B86" t="str">
            <v>62</v>
          </cell>
          <cell r="C86" t="str">
            <v>628</v>
          </cell>
          <cell r="D86">
            <v>628100</v>
          </cell>
          <cell r="E86" t="str">
            <v xml:space="preserve">Cotisations                        </v>
          </cell>
          <cell r="F86">
            <v>731</v>
          </cell>
          <cell r="G86" t="str">
            <v xml:space="preserve">               </v>
          </cell>
          <cell r="H86">
            <v>1514.61</v>
          </cell>
          <cell r="I86" t="str">
            <v xml:space="preserve">               </v>
          </cell>
          <cell r="J86" t="str">
            <v>6281</v>
          </cell>
          <cell r="N86" t="str">
            <v>62810</v>
          </cell>
        </row>
        <row r="87">
          <cell r="B87" t="str">
            <v>63</v>
          </cell>
          <cell r="C87" t="str">
            <v>633</v>
          </cell>
          <cell r="D87">
            <v>633300</v>
          </cell>
          <cell r="E87" t="str">
            <v xml:space="preserve">Particip.formation prof.           </v>
          </cell>
          <cell r="F87">
            <v>752.01</v>
          </cell>
          <cell r="G87" t="str">
            <v xml:space="preserve">               </v>
          </cell>
          <cell r="H87" t="str">
            <v xml:space="preserve">               </v>
          </cell>
          <cell r="I87" t="str">
            <v xml:space="preserve">               </v>
          </cell>
          <cell r="J87" t="str">
            <v>6333</v>
          </cell>
          <cell r="N87" t="str">
            <v>63330</v>
          </cell>
        </row>
        <row r="88">
          <cell r="B88" t="str">
            <v>63</v>
          </cell>
          <cell r="C88" t="str">
            <v>633</v>
          </cell>
          <cell r="D88">
            <v>633500</v>
          </cell>
          <cell r="E88" t="str">
            <v xml:space="preserve">Taxe apprentissage                 </v>
          </cell>
          <cell r="F88">
            <v>763</v>
          </cell>
          <cell r="G88" t="str">
            <v xml:space="preserve">               </v>
          </cell>
          <cell r="H88" t="str">
            <v xml:space="preserve">               </v>
          </cell>
          <cell r="I88" t="str">
            <v xml:space="preserve">               </v>
          </cell>
          <cell r="J88" t="str">
            <v>6335</v>
          </cell>
          <cell r="N88" t="str">
            <v>63350</v>
          </cell>
        </row>
        <row r="89">
          <cell r="B89" t="str">
            <v>63</v>
          </cell>
          <cell r="C89" t="str">
            <v>635</v>
          </cell>
          <cell r="D89">
            <v>635110</v>
          </cell>
          <cell r="E89" t="str">
            <v xml:space="preserve">Contrib.éco.territoriale           </v>
          </cell>
          <cell r="F89">
            <v>679</v>
          </cell>
          <cell r="G89" t="str">
            <v xml:space="preserve">               </v>
          </cell>
          <cell r="H89">
            <v>636</v>
          </cell>
          <cell r="I89" t="str">
            <v xml:space="preserve">               </v>
          </cell>
          <cell r="J89" t="str">
            <v>6351</v>
          </cell>
          <cell r="N89" t="str">
            <v>63511</v>
          </cell>
        </row>
        <row r="90">
          <cell r="B90" t="str">
            <v>63</v>
          </cell>
          <cell r="C90" t="str">
            <v>635</v>
          </cell>
          <cell r="D90">
            <v>635400</v>
          </cell>
          <cell r="E90" t="str">
            <v xml:space="preserve">Droits enregist.&amp;timbres           </v>
          </cell>
          <cell r="F90" t="str">
            <v xml:space="preserve">               </v>
          </cell>
          <cell r="G90" t="str">
            <v xml:space="preserve">               </v>
          </cell>
          <cell r="H90">
            <v>530</v>
          </cell>
          <cell r="I90" t="str">
            <v xml:space="preserve">               </v>
          </cell>
          <cell r="J90" t="str">
            <v>6354</v>
          </cell>
          <cell r="N90" t="str">
            <v>63540</v>
          </cell>
        </row>
        <row r="91">
          <cell r="B91" t="str">
            <v>64</v>
          </cell>
          <cell r="C91" t="str">
            <v>641</v>
          </cell>
          <cell r="D91">
            <v>641100</v>
          </cell>
          <cell r="E91" t="str">
            <v xml:space="preserve">Appointements Gérance              </v>
          </cell>
          <cell r="F91">
            <v>77700</v>
          </cell>
          <cell r="G91" t="str">
            <v xml:space="preserve">               </v>
          </cell>
          <cell r="H91">
            <v>70600</v>
          </cell>
          <cell r="I91" t="str">
            <v xml:space="preserve">               </v>
          </cell>
          <cell r="J91" t="str">
            <v>6411</v>
          </cell>
          <cell r="N91" t="str">
            <v>64110</v>
          </cell>
        </row>
        <row r="92">
          <cell r="B92" t="str">
            <v>64</v>
          </cell>
          <cell r="C92" t="str">
            <v>641</v>
          </cell>
          <cell r="D92">
            <v>641101</v>
          </cell>
          <cell r="E92" t="str">
            <v xml:space="preserve">Salaires Secrétariat               </v>
          </cell>
          <cell r="F92">
            <v>34539.71</v>
          </cell>
          <cell r="G92" t="str">
            <v xml:space="preserve">               </v>
          </cell>
          <cell r="H92">
            <v>29150</v>
          </cell>
          <cell r="I92" t="str">
            <v xml:space="preserve">               </v>
          </cell>
          <cell r="J92" t="str">
            <v>6411</v>
          </cell>
          <cell r="N92" t="str">
            <v>64110</v>
          </cell>
        </row>
        <row r="93">
          <cell r="B93" t="str">
            <v>64</v>
          </cell>
          <cell r="C93" t="str">
            <v>641</v>
          </cell>
          <cell r="D93">
            <v>641200</v>
          </cell>
          <cell r="E93" t="str">
            <v xml:space="preserve">Var.prov.congés dûs(brut)          </v>
          </cell>
          <cell r="F93">
            <v>804.5</v>
          </cell>
          <cell r="G93" t="str">
            <v xml:space="preserve">               </v>
          </cell>
          <cell r="H93" t="str">
            <v xml:space="preserve">               </v>
          </cell>
          <cell r="I93">
            <v>4637.5</v>
          </cell>
          <cell r="J93" t="str">
            <v>6412</v>
          </cell>
          <cell r="N93" t="str">
            <v>64120</v>
          </cell>
        </row>
        <row r="94">
          <cell r="B94" t="str">
            <v>64</v>
          </cell>
          <cell r="C94" t="str">
            <v>641</v>
          </cell>
          <cell r="D94">
            <v>641300</v>
          </cell>
          <cell r="E94" t="str">
            <v xml:space="preserve">Var.prov.prime à payer             </v>
          </cell>
          <cell r="F94" t="str">
            <v xml:space="preserve">               </v>
          </cell>
          <cell r="G94">
            <v>7500</v>
          </cell>
          <cell r="H94" t="str">
            <v xml:space="preserve">               </v>
          </cell>
          <cell r="I94">
            <v>15000</v>
          </cell>
          <cell r="J94" t="str">
            <v>6413</v>
          </cell>
          <cell r="N94" t="str">
            <v>64130</v>
          </cell>
        </row>
        <row r="95">
          <cell r="B95" t="str">
            <v>64</v>
          </cell>
          <cell r="C95" t="str">
            <v>641</v>
          </cell>
          <cell r="D95">
            <v>641400</v>
          </cell>
          <cell r="E95" t="str">
            <v xml:space="preserve">Indemnités de transport            </v>
          </cell>
          <cell r="F95">
            <v>141.5</v>
          </cell>
          <cell r="G95" t="str">
            <v xml:space="preserve">               </v>
          </cell>
          <cell r="H95" t="str">
            <v xml:space="preserve">               </v>
          </cell>
          <cell r="I95" t="str">
            <v xml:space="preserve">               </v>
          </cell>
          <cell r="J95" t="str">
            <v>6414</v>
          </cell>
          <cell r="N95" t="str">
            <v>64140</v>
          </cell>
        </row>
        <row r="96">
          <cell r="B96" t="str">
            <v>64</v>
          </cell>
          <cell r="C96" t="str">
            <v>641</v>
          </cell>
          <cell r="D96">
            <v>641401</v>
          </cell>
          <cell r="E96" t="str">
            <v xml:space="preserve">Indemnités diverses                </v>
          </cell>
          <cell r="F96">
            <v>2270.81</v>
          </cell>
          <cell r="G96" t="str">
            <v xml:space="preserve">               </v>
          </cell>
          <cell r="H96" t="str">
            <v xml:space="preserve">               </v>
          </cell>
          <cell r="I96" t="str">
            <v xml:space="preserve">               </v>
          </cell>
          <cell r="J96" t="str">
            <v>6414</v>
          </cell>
          <cell r="N96" t="str">
            <v>64140</v>
          </cell>
        </row>
        <row r="97">
          <cell r="B97" t="str">
            <v>64</v>
          </cell>
          <cell r="C97" t="str">
            <v>645</v>
          </cell>
          <cell r="D97">
            <v>645100</v>
          </cell>
          <cell r="E97" t="str">
            <v xml:space="preserve">Cotisations Séc.Sociale            </v>
          </cell>
          <cell r="F97">
            <v>29600.44</v>
          </cell>
          <cell r="G97" t="str">
            <v xml:space="preserve">               </v>
          </cell>
          <cell r="H97">
            <v>21322.03</v>
          </cell>
          <cell r="I97" t="str">
            <v xml:space="preserve">               </v>
          </cell>
          <cell r="J97" t="str">
            <v>6451</v>
          </cell>
          <cell r="N97" t="str">
            <v>64510</v>
          </cell>
        </row>
        <row r="98">
          <cell r="B98" t="str">
            <v>64</v>
          </cell>
          <cell r="C98" t="str">
            <v>645</v>
          </cell>
          <cell r="D98">
            <v>645200</v>
          </cell>
          <cell r="E98" t="str">
            <v xml:space="preserve">Cotis.mutuelle UGIP/APG            </v>
          </cell>
          <cell r="F98">
            <v>1997.04</v>
          </cell>
          <cell r="G98" t="str">
            <v xml:space="preserve">               </v>
          </cell>
          <cell r="H98">
            <v>1462.12</v>
          </cell>
          <cell r="I98" t="str">
            <v xml:space="preserve">               </v>
          </cell>
          <cell r="J98" t="str">
            <v>6452</v>
          </cell>
          <cell r="N98" t="str">
            <v>64520</v>
          </cell>
        </row>
        <row r="99">
          <cell r="B99" t="str">
            <v>64</v>
          </cell>
          <cell r="C99" t="str">
            <v>645</v>
          </cell>
          <cell r="D99">
            <v>645210</v>
          </cell>
          <cell r="E99" t="str">
            <v xml:space="preserve">Cotis.prévoyance MAF               </v>
          </cell>
          <cell r="F99">
            <v>1152.1400000000001</v>
          </cell>
          <cell r="G99" t="str">
            <v xml:space="preserve">               </v>
          </cell>
          <cell r="H99">
            <v>705.9</v>
          </cell>
          <cell r="I99" t="str">
            <v xml:space="preserve">               </v>
          </cell>
          <cell r="J99" t="str">
            <v>6452</v>
          </cell>
          <cell r="N99" t="str">
            <v>64521</v>
          </cell>
        </row>
        <row r="100">
          <cell r="B100" t="str">
            <v>64</v>
          </cell>
          <cell r="C100" t="str">
            <v>645</v>
          </cell>
          <cell r="D100">
            <v>645300</v>
          </cell>
          <cell r="E100" t="str">
            <v xml:space="preserve">Cotis.retraite IONIS/REUN          </v>
          </cell>
          <cell r="F100">
            <v>10125.73</v>
          </cell>
          <cell r="G100" t="str">
            <v xml:space="preserve">               </v>
          </cell>
          <cell r="H100">
            <v>7150.53</v>
          </cell>
          <cell r="I100" t="str">
            <v xml:space="preserve">               </v>
          </cell>
          <cell r="J100" t="str">
            <v>6453</v>
          </cell>
          <cell r="N100" t="str">
            <v>64530</v>
          </cell>
        </row>
        <row r="101">
          <cell r="B101" t="str">
            <v>64</v>
          </cell>
          <cell r="C101" t="str">
            <v>645</v>
          </cell>
          <cell r="D101">
            <v>645351</v>
          </cell>
          <cell r="E101" t="str">
            <v xml:space="preserve">La Mondiale ART 83                 </v>
          </cell>
          <cell r="F101">
            <v>4154.3999999999996</v>
          </cell>
          <cell r="G101" t="str">
            <v xml:space="preserve">               </v>
          </cell>
          <cell r="H101">
            <v>3181.68</v>
          </cell>
          <cell r="I101" t="str">
            <v xml:space="preserve">               </v>
          </cell>
          <cell r="J101" t="str">
            <v>6453</v>
          </cell>
          <cell r="N101" t="str">
            <v>64535</v>
          </cell>
        </row>
        <row r="102">
          <cell r="B102" t="str">
            <v>64</v>
          </cell>
          <cell r="C102" t="str">
            <v>645</v>
          </cell>
          <cell r="D102">
            <v>645400</v>
          </cell>
          <cell r="E102" t="str">
            <v xml:space="preserve">Cotisations chômage                </v>
          </cell>
          <cell r="F102">
            <v>1521.05</v>
          </cell>
          <cell r="G102" t="str">
            <v xml:space="preserve">               </v>
          </cell>
          <cell r="H102" t="str">
            <v xml:space="preserve">               </v>
          </cell>
          <cell r="I102" t="str">
            <v xml:space="preserve">               </v>
          </cell>
          <cell r="J102" t="str">
            <v>6454</v>
          </cell>
          <cell r="N102" t="str">
            <v>64540</v>
          </cell>
        </row>
        <row r="103">
          <cell r="B103" t="str">
            <v>64</v>
          </cell>
          <cell r="C103" t="str">
            <v>645</v>
          </cell>
          <cell r="D103">
            <v>645900</v>
          </cell>
          <cell r="E103" t="str">
            <v xml:space="preserve">Var.prov.charges/congés            </v>
          </cell>
          <cell r="F103">
            <v>337.75</v>
          </cell>
          <cell r="G103" t="str">
            <v xml:space="preserve">               </v>
          </cell>
          <cell r="H103" t="str">
            <v xml:space="preserve">               </v>
          </cell>
          <cell r="I103">
            <v>1947.75</v>
          </cell>
          <cell r="J103" t="str">
            <v>6459</v>
          </cell>
          <cell r="N103" t="str">
            <v>64590</v>
          </cell>
        </row>
        <row r="104">
          <cell r="B104" t="str">
            <v>64</v>
          </cell>
          <cell r="C104" t="str">
            <v>645</v>
          </cell>
          <cell r="D104">
            <v>645901</v>
          </cell>
          <cell r="E104" t="str">
            <v xml:space="preserve">Var.prov.charges/prime             </v>
          </cell>
          <cell r="F104" t="str">
            <v xml:space="preserve">               </v>
          </cell>
          <cell r="G104">
            <v>3750</v>
          </cell>
          <cell r="H104" t="str">
            <v xml:space="preserve">               </v>
          </cell>
          <cell r="I104">
            <v>7500</v>
          </cell>
          <cell r="J104" t="str">
            <v>6459</v>
          </cell>
          <cell r="N104" t="str">
            <v>64590</v>
          </cell>
        </row>
        <row r="105">
          <cell r="B105" t="str">
            <v>64</v>
          </cell>
          <cell r="C105" t="str">
            <v>647</v>
          </cell>
          <cell r="D105">
            <v>647100</v>
          </cell>
          <cell r="E105" t="str">
            <v xml:space="preserve">Chèques de Table (Presta)          </v>
          </cell>
          <cell r="F105">
            <v>125</v>
          </cell>
          <cell r="G105" t="str">
            <v xml:space="preserve">               </v>
          </cell>
          <cell r="H105">
            <v>78.39</v>
          </cell>
          <cell r="I105" t="str">
            <v xml:space="preserve">               </v>
          </cell>
          <cell r="J105" t="str">
            <v>6471</v>
          </cell>
          <cell r="N105" t="str">
            <v>64710</v>
          </cell>
        </row>
        <row r="106">
          <cell r="B106" t="str">
            <v>64</v>
          </cell>
          <cell r="C106" t="str">
            <v>647</v>
          </cell>
          <cell r="D106">
            <v>647110</v>
          </cell>
          <cell r="E106" t="str">
            <v xml:space="preserve">Chèques de Table (p.patr)          </v>
          </cell>
          <cell r="F106">
            <v>1562.61</v>
          </cell>
          <cell r="G106" t="str">
            <v xml:space="preserve">               </v>
          </cell>
          <cell r="H106">
            <v>1296</v>
          </cell>
          <cell r="I106" t="str">
            <v xml:space="preserve">               </v>
          </cell>
          <cell r="J106" t="str">
            <v>6471</v>
          </cell>
          <cell r="N106" t="str">
            <v>64711</v>
          </cell>
        </row>
        <row r="107">
          <cell r="B107" t="str">
            <v>64</v>
          </cell>
          <cell r="C107" t="str">
            <v>647</v>
          </cell>
          <cell r="D107">
            <v>647500</v>
          </cell>
          <cell r="E107" t="str">
            <v xml:space="preserve">Médecine du travail                </v>
          </cell>
          <cell r="F107">
            <v>303.20999999999998</v>
          </cell>
          <cell r="G107" t="str">
            <v xml:space="preserve">               </v>
          </cell>
          <cell r="H107">
            <v>161.16</v>
          </cell>
          <cell r="I107" t="str">
            <v xml:space="preserve">               </v>
          </cell>
          <cell r="J107" t="str">
            <v>6475</v>
          </cell>
          <cell r="N107" t="str">
            <v>64750</v>
          </cell>
        </row>
        <row r="108">
          <cell r="B108" t="str">
            <v>64</v>
          </cell>
          <cell r="C108" t="str">
            <v>648</v>
          </cell>
          <cell r="D108">
            <v>648000</v>
          </cell>
          <cell r="E108" t="str">
            <v xml:space="preserve">Abondement PEI/PERCO               </v>
          </cell>
          <cell r="F108">
            <v>3120</v>
          </cell>
          <cell r="G108" t="str">
            <v xml:space="preserve">               </v>
          </cell>
          <cell r="H108">
            <v>3120</v>
          </cell>
          <cell r="I108" t="str">
            <v xml:space="preserve">               </v>
          </cell>
          <cell r="J108" t="str">
            <v>6480</v>
          </cell>
          <cell r="N108" t="str">
            <v>64800</v>
          </cell>
        </row>
        <row r="109">
          <cell r="B109" t="str">
            <v>64</v>
          </cell>
          <cell r="C109" t="str">
            <v>648</v>
          </cell>
          <cell r="D109">
            <v>648001</v>
          </cell>
          <cell r="E109" t="str">
            <v xml:space="preserve">Stages/form.alternance             </v>
          </cell>
          <cell r="F109">
            <v>4080</v>
          </cell>
          <cell r="G109" t="str">
            <v xml:space="preserve">               </v>
          </cell>
          <cell r="H109" t="str">
            <v xml:space="preserve">               </v>
          </cell>
          <cell r="I109" t="str">
            <v xml:space="preserve">               </v>
          </cell>
          <cell r="J109" t="str">
            <v>6480</v>
          </cell>
          <cell r="N109" t="str">
            <v>64800</v>
          </cell>
        </row>
        <row r="110">
          <cell r="B110" t="str">
            <v>65</v>
          </cell>
          <cell r="C110" t="str">
            <v>658</v>
          </cell>
          <cell r="D110">
            <v>658000</v>
          </cell>
          <cell r="E110" t="str">
            <v xml:space="preserve">Charges div. gest.cour.            </v>
          </cell>
          <cell r="F110">
            <v>0.44</v>
          </cell>
          <cell r="G110" t="str">
            <v xml:space="preserve">               </v>
          </cell>
          <cell r="H110">
            <v>18.86</v>
          </cell>
          <cell r="I110" t="str">
            <v xml:space="preserve">               </v>
          </cell>
          <cell r="J110" t="str">
            <v>6580</v>
          </cell>
          <cell r="N110" t="str">
            <v>65800</v>
          </cell>
        </row>
        <row r="111">
          <cell r="B111" t="str">
            <v>68</v>
          </cell>
          <cell r="C111" t="str">
            <v>681</v>
          </cell>
          <cell r="D111">
            <v>681120</v>
          </cell>
          <cell r="E111" t="str">
            <v xml:space="preserve">Dotation amortissements            </v>
          </cell>
          <cell r="F111">
            <v>4181.49</v>
          </cell>
          <cell r="G111" t="str">
            <v xml:space="preserve">               </v>
          </cell>
          <cell r="H111" t="str">
            <v xml:space="preserve">               </v>
          </cell>
          <cell r="I111" t="str">
            <v xml:space="preserve">               </v>
          </cell>
          <cell r="J111" t="str">
            <v>6811</v>
          </cell>
          <cell r="N111" t="str">
            <v>68112</v>
          </cell>
        </row>
        <row r="112">
          <cell r="B112" t="str">
            <v>69</v>
          </cell>
          <cell r="C112" t="str">
            <v>695</v>
          </cell>
          <cell r="D112">
            <v>695000</v>
          </cell>
          <cell r="E112" t="str">
            <v xml:space="preserve">Impôt s/sociétés                   </v>
          </cell>
          <cell r="F112">
            <v>3198</v>
          </cell>
          <cell r="G112" t="str">
            <v xml:space="preserve">               </v>
          </cell>
          <cell r="H112" t="str">
            <v xml:space="preserve">               </v>
          </cell>
          <cell r="I112" t="str">
            <v xml:space="preserve">               </v>
          </cell>
          <cell r="J112" t="str">
            <v>6950</v>
          </cell>
          <cell r="N112" t="str">
            <v>69500</v>
          </cell>
        </row>
        <row r="113">
          <cell r="B113" t="str">
            <v>70</v>
          </cell>
          <cell r="C113" t="str">
            <v>706</v>
          </cell>
          <cell r="D113">
            <v>706001</v>
          </cell>
          <cell r="E113" t="str">
            <v xml:space="preserve">Prestations à 19.60 %              </v>
          </cell>
          <cell r="F113" t="str">
            <v xml:space="preserve">               </v>
          </cell>
          <cell r="G113">
            <v>324115.15000000002</v>
          </cell>
          <cell r="H113" t="str">
            <v xml:space="preserve">               </v>
          </cell>
          <cell r="I113">
            <v>221502.92</v>
          </cell>
          <cell r="J113" t="str">
            <v>7060</v>
          </cell>
          <cell r="N113" t="str">
            <v>70600</v>
          </cell>
        </row>
        <row r="114">
          <cell r="B114" t="str">
            <v>70</v>
          </cell>
          <cell r="C114" t="str">
            <v>706</v>
          </cell>
          <cell r="D114">
            <v>706101</v>
          </cell>
          <cell r="E114" t="str">
            <v xml:space="preserve">Prestations à 5.5 %                </v>
          </cell>
          <cell r="F114" t="str">
            <v xml:space="preserve">               </v>
          </cell>
          <cell r="G114">
            <v>55125</v>
          </cell>
          <cell r="H114" t="str">
            <v xml:space="preserve">               </v>
          </cell>
          <cell r="I114">
            <v>10207</v>
          </cell>
          <cell r="J114" t="str">
            <v>7061</v>
          </cell>
          <cell r="N114" t="str">
            <v>70610</v>
          </cell>
        </row>
        <row r="115">
          <cell r="B115" t="str">
            <v>75</v>
          </cell>
          <cell r="C115" t="str">
            <v>758</v>
          </cell>
          <cell r="D115">
            <v>758000</v>
          </cell>
          <cell r="E115" t="str">
            <v xml:space="preserve">Prod. divers de gest.cour          </v>
          </cell>
          <cell r="F115" t="str">
            <v xml:space="preserve">               </v>
          </cell>
          <cell r="G115">
            <v>26.8</v>
          </cell>
          <cell r="H115" t="str">
            <v xml:space="preserve">               </v>
          </cell>
          <cell r="I115">
            <v>3.26</v>
          </cell>
          <cell r="J115" t="str">
            <v>7580</v>
          </cell>
          <cell r="N115" t="str">
            <v>75800</v>
          </cell>
        </row>
        <row r="116">
          <cell r="B116" t="str">
            <v>76</v>
          </cell>
          <cell r="C116" t="str">
            <v>762</v>
          </cell>
          <cell r="D116">
            <v>762100</v>
          </cell>
          <cell r="E116" t="str">
            <v xml:space="preserve">Produits financiers                </v>
          </cell>
          <cell r="F116" t="str">
            <v xml:space="preserve">               </v>
          </cell>
          <cell r="G116">
            <v>310</v>
          </cell>
          <cell r="H116" t="str">
            <v xml:space="preserve">               </v>
          </cell>
          <cell r="I116">
            <v>270</v>
          </cell>
          <cell r="J116" t="str">
            <v>7621</v>
          </cell>
          <cell r="N116" t="str">
            <v>76210</v>
          </cell>
        </row>
        <row r="117">
          <cell r="B117" t="str">
            <v>76</v>
          </cell>
          <cell r="C117" t="str">
            <v>767</v>
          </cell>
          <cell r="D117">
            <v>767000</v>
          </cell>
          <cell r="E117" t="str">
            <v xml:space="preserve">Prodts cession val.plact           </v>
          </cell>
          <cell r="F117" t="str">
            <v xml:space="preserve">               </v>
          </cell>
          <cell r="G117">
            <v>13.84</v>
          </cell>
          <cell r="H117" t="str">
            <v xml:space="preserve">               </v>
          </cell>
          <cell r="I117" t="str">
            <v xml:space="preserve">               </v>
          </cell>
          <cell r="J117" t="str">
            <v>7670</v>
          </cell>
          <cell r="N117" t="str">
            <v>76700</v>
          </cell>
        </row>
        <row r="118">
          <cell r="B118" t="str">
            <v>0A</v>
          </cell>
          <cell r="C118" t="str">
            <v>0AE</v>
          </cell>
          <cell r="D118" t="str">
            <v xml:space="preserve">0AEA        </v>
          </cell>
          <cell r="E118" t="str">
            <v xml:space="preserve">AEA ARCHITECTES                    </v>
          </cell>
          <cell r="F118" t="str">
            <v xml:space="preserve">               </v>
          </cell>
          <cell r="G118" t="str">
            <v xml:space="preserve">               </v>
          </cell>
          <cell r="H118">
            <v>4683.34</v>
          </cell>
          <cell r="I118" t="str">
            <v xml:space="preserve">               </v>
          </cell>
          <cell r="J118" t="str">
            <v>0AEA</v>
          </cell>
          <cell r="N118" t="str">
            <v xml:space="preserve">0AEA </v>
          </cell>
        </row>
        <row r="119">
          <cell r="B119" t="str">
            <v>0B</v>
          </cell>
          <cell r="C119" t="str">
            <v>0BM</v>
          </cell>
          <cell r="D119" t="str">
            <v xml:space="preserve">0BMA        </v>
          </cell>
          <cell r="E119" t="str">
            <v xml:space="preserve">BMA                                </v>
          </cell>
          <cell r="F119" t="str">
            <v xml:space="preserve">               </v>
          </cell>
          <cell r="G119" t="str">
            <v xml:space="preserve">               </v>
          </cell>
          <cell r="H119" t="str">
            <v xml:space="preserve">               </v>
          </cell>
          <cell r="I119">
            <v>988.64</v>
          </cell>
          <cell r="J119" t="str">
            <v>0BMA</v>
          </cell>
          <cell r="N119" t="str">
            <v xml:space="preserve">0BMA </v>
          </cell>
        </row>
        <row r="120">
          <cell r="B120" t="str">
            <v>0G</v>
          </cell>
          <cell r="C120" t="str">
            <v>0GR</v>
          </cell>
          <cell r="D120" t="str">
            <v xml:space="preserve">0GROUPAM    </v>
          </cell>
          <cell r="E120" t="str">
            <v xml:space="preserve">GROUPAMA                           </v>
          </cell>
          <cell r="F120" t="str">
            <v xml:space="preserve">               </v>
          </cell>
          <cell r="G120" t="str">
            <v xml:space="preserve">               </v>
          </cell>
          <cell r="H120">
            <v>764</v>
          </cell>
          <cell r="I120" t="str">
            <v xml:space="preserve">               </v>
          </cell>
          <cell r="J120" t="str">
            <v>0GRO</v>
          </cell>
          <cell r="N120" t="str">
            <v>0GROU</v>
          </cell>
        </row>
        <row r="121">
          <cell r="B121" t="str">
            <v>0L</v>
          </cell>
          <cell r="C121" t="str">
            <v>0LA</v>
          </cell>
          <cell r="D121" t="str">
            <v xml:space="preserve">0LAPEPIN    </v>
          </cell>
          <cell r="E121" t="str">
            <v xml:space="preserve">LA PEPINIERE                       </v>
          </cell>
          <cell r="F121">
            <v>4891.6400000000003</v>
          </cell>
          <cell r="G121" t="str">
            <v xml:space="preserve">               </v>
          </cell>
          <cell r="H121">
            <v>4891.6400000000003</v>
          </cell>
          <cell r="I121" t="str">
            <v xml:space="preserve">               </v>
          </cell>
          <cell r="J121" t="str">
            <v>0LAP</v>
          </cell>
          <cell r="N121" t="str">
            <v>0LAPE</v>
          </cell>
        </row>
        <row r="122">
          <cell r="B122" t="str">
            <v>0M</v>
          </cell>
          <cell r="C122" t="str">
            <v>0MO</v>
          </cell>
          <cell r="D122" t="str">
            <v xml:space="preserve">0MONNE      </v>
          </cell>
          <cell r="E122" t="str">
            <v xml:space="preserve">MONNE-DECROIX PROMO.               </v>
          </cell>
          <cell r="F122">
            <v>21904.74</v>
          </cell>
          <cell r="G122" t="str">
            <v xml:space="preserve">               </v>
          </cell>
          <cell r="H122">
            <v>21904.74</v>
          </cell>
          <cell r="I122" t="str">
            <v xml:space="preserve">               </v>
          </cell>
          <cell r="J122" t="str">
            <v>0MON</v>
          </cell>
          <cell r="N122" t="str">
            <v>0MONN</v>
          </cell>
        </row>
        <row r="123">
          <cell r="B123" t="str">
            <v>0S</v>
          </cell>
          <cell r="C123" t="str">
            <v>0SA</v>
          </cell>
          <cell r="D123" t="str">
            <v xml:space="preserve">0SAGEBAT    </v>
          </cell>
          <cell r="E123" t="str">
            <v xml:space="preserve">SAGEBAT                            </v>
          </cell>
          <cell r="F123">
            <v>1989.88</v>
          </cell>
          <cell r="G123" t="str">
            <v xml:space="preserve">               </v>
          </cell>
          <cell r="H123">
            <v>3096.78</v>
          </cell>
          <cell r="I123" t="str">
            <v xml:space="preserve">               </v>
          </cell>
          <cell r="J123" t="str">
            <v>0SAG</v>
          </cell>
          <cell r="N123" t="str">
            <v>0SAGE</v>
          </cell>
        </row>
        <row r="124">
          <cell r="B124" t="str">
            <v>0S</v>
          </cell>
          <cell r="C124" t="str">
            <v>0SM</v>
          </cell>
          <cell r="D124" t="str">
            <v xml:space="preserve">0SMABTP     </v>
          </cell>
          <cell r="E124" t="str">
            <v xml:space="preserve">SMABTP                             </v>
          </cell>
          <cell r="F124">
            <v>4319.71</v>
          </cell>
          <cell r="G124" t="str">
            <v xml:space="preserve">               </v>
          </cell>
          <cell r="H124">
            <v>7448.65</v>
          </cell>
          <cell r="I124" t="str">
            <v xml:space="preserve">               </v>
          </cell>
          <cell r="J124" t="str">
            <v>0SMA</v>
          </cell>
          <cell r="N124" t="str">
            <v>0SMAB</v>
          </cell>
        </row>
        <row r="125">
          <cell r="B125" t="str">
            <v>0V</v>
          </cell>
          <cell r="C125" t="str">
            <v>0VI</v>
          </cell>
          <cell r="D125" t="str">
            <v xml:space="preserve">0VILANGE    </v>
          </cell>
          <cell r="E125" t="str">
            <v xml:space="preserve">VILLE D'ANGERS                     </v>
          </cell>
          <cell r="F125">
            <v>8568.31</v>
          </cell>
          <cell r="G125" t="str">
            <v xml:space="preserve">               </v>
          </cell>
          <cell r="H125" t="str">
            <v xml:space="preserve">               </v>
          </cell>
          <cell r="I125" t="str">
            <v xml:space="preserve">               </v>
          </cell>
          <cell r="J125" t="str">
            <v>0VIL</v>
          </cell>
          <cell r="N125" t="str">
            <v>0VILA</v>
          </cell>
        </row>
        <row r="126">
          <cell r="B126" t="str">
            <v>9E</v>
          </cell>
          <cell r="C126" t="str">
            <v>9ET</v>
          </cell>
          <cell r="D126" t="str">
            <v xml:space="preserve">9ETP        </v>
          </cell>
          <cell r="E126" t="str">
            <v xml:space="preserve">ETP TETRACOM                       </v>
          </cell>
          <cell r="F126" t="str">
            <v xml:space="preserve">               </v>
          </cell>
          <cell r="G126">
            <v>13.91</v>
          </cell>
          <cell r="H126" t="str">
            <v xml:space="preserve">               </v>
          </cell>
          <cell r="I126" t="str">
            <v xml:space="preserve">               </v>
          </cell>
          <cell r="J126" t="str">
            <v>9ETP</v>
          </cell>
          <cell r="N126" t="str">
            <v xml:space="preserve">9ETP </v>
          </cell>
        </row>
        <row r="127">
          <cell r="B127" t="str">
            <v>9E</v>
          </cell>
          <cell r="C127" t="str">
            <v>9EX</v>
          </cell>
          <cell r="D127" t="str">
            <v xml:space="preserve">9EXAWAN     </v>
          </cell>
          <cell r="E127" t="str">
            <v xml:space="preserve">EXAWAN                             </v>
          </cell>
          <cell r="F127" t="str">
            <v xml:space="preserve">               </v>
          </cell>
          <cell r="G127">
            <v>6579.06</v>
          </cell>
          <cell r="H127" t="str">
            <v xml:space="preserve">               </v>
          </cell>
          <cell r="I127" t="str">
            <v xml:space="preserve">               </v>
          </cell>
          <cell r="J127" t="str">
            <v>9EXA</v>
          </cell>
          <cell r="N127" t="str">
            <v>9EXAW</v>
          </cell>
        </row>
        <row r="128">
          <cell r="B128" t="str">
            <v>9T</v>
          </cell>
          <cell r="C128" t="str">
            <v>9TE</v>
          </cell>
          <cell r="D128" t="str">
            <v xml:space="preserve">9TELECOM    </v>
          </cell>
          <cell r="E128" t="str">
            <v xml:space="preserve">TELECOM                            </v>
          </cell>
          <cell r="F128" t="str">
            <v xml:space="preserve">               </v>
          </cell>
          <cell r="G128">
            <v>97.75</v>
          </cell>
          <cell r="H128" t="str">
            <v xml:space="preserve">               </v>
          </cell>
          <cell r="I128" t="str">
            <v xml:space="preserve">               </v>
          </cell>
          <cell r="J128" t="str">
            <v>9TEL</v>
          </cell>
          <cell r="N128" t="str">
            <v>9TELE</v>
          </cell>
        </row>
      </sheetData>
      <sheetData sheetId="15" refreshError="1"/>
      <sheetData sheetId="16">
        <row r="2">
          <cell r="A2">
            <v>101000</v>
          </cell>
          <cell r="B2" t="str">
            <v xml:space="preserve">Capital                            </v>
          </cell>
        </row>
        <row r="3">
          <cell r="A3">
            <v>106100</v>
          </cell>
          <cell r="B3" t="str">
            <v xml:space="preserve">Réserve légale                     </v>
          </cell>
        </row>
        <row r="4">
          <cell r="A4">
            <v>110000</v>
          </cell>
          <cell r="B4" t="str">
            <v xml:space="preserve">Report à nouveau CR                </v>
          </cell>
        </row>
        <row r="5">
          <cell r="A5">
            <v>205000</v>
          </cell>
          <cell r="B5" t="str">
            <v xml:space="preserve">Logiciels                          </v>
          </cell>
        </row>
        <row r="6">
          <cell r="A6">
            <v>218100</v>
          </cell>
          <cell r="B6" t="str">
            <v xml:space="preserve">Installations                      </v>
          </cell>
        </row>
        <row r="7">
          <cell r="A7">
            <v>218200</v>
          </cell>
          <cell r="B7" t="str">
            <v xml:space="preserve">Matériel de transport              </v>
          </cell>
        </row>
        <row r="8">
          <cell r="A8">
            <v>218300</v>
          </cell>
          <cell r="B8" t="str">
            <v xml:space="preserve">Matériel de bureau                 </v>
          </cell>
        </row>
        <row r="9">
          <cell r="A9">
            <v>218400</v>
          </cell>
          <cell r="B9" t="str">
            <v xml:space="preserve">Mobilier                           </v>
          </cell>
        </row>
        <row r="10">
          <cell r="A10">
            <v>271000</v>
          </cell>
          <cell r="B10" t="str">
            <v xml:space="preserve">Parts sociales BICS                </v>
          </cell>
        </row>
        <row r="11">
          <cell r="A11">
            <v>271001</v>
          </cell>
          <cell r="B11" t="str">
            <v xml:space="preserve">Act.STE FONCIERE HABITAT           </v>
          </cell>
        </row>
        <row r="12">
          <cell r="A12">
            <v>271002</v>
          </cell>
          <cell r="B12" t="str">
            <v xml:space="preserve">Act.LA PIERRE ANGULAIRE            </v>
          </cell>
        </row>
        <row r="13">
          <cell r="A13">
            <v>275000</v>
          </cell>
          <cell r="B13" t="str">
            <v xml:space="preserve">Dépôt garantie CONTACT             </v>
          </cell>
        </row>
        <row r="14">
          <cell r="A14">
            <v>280500</v>
          </cell>
          <cell r="B14" t="str">
            <v xml:space="preserve">Amort.Logiciels                    </v>
          </cell>
        </row>
        <row r="15">
          <cell r="A15">
            <v>281810</v>
          </cell>
          <cell r="B15" t="str">
            <v xml:space="preserve">Amort.Agencts,installat.           </v>
          </cell>
        </row>
        <row r="16">
          <cell r="A16">
            <v>281820</v>
          </cell>
          <cell r="B16" t="str">
            <v xml:space="preserve">Amort.Matériel transport           </v>
          </cell>
        </row>
        <row r="17">
          <cell r="A17">
            <v>281830</v>
          </cell>
          <cell r="B17" t="str">
            <v xml:space="preserve">Amort.Matériel bureau              </v>
          </cell>
        </row>
        <row r="18">
          <cell r="A18">
            <v>281840</v>
          </cell>
          <cell r="B18" t="str">
            <v xml:space="preserve">Amort.Mobilier                     </v>
          </cell>
        </row>
        <row r="19">
          <cell r="A19">
            <v>401000</v>
          </cell>
          <cell r="B19" t="str">
            <v xml:space="preserve">Fournisseurs                       </v>
          </cell>
        </row>
        <row r="20">
          <cell r="A20">
            <v>408100</v>
          </cell>
          <cell r="B20" t="str">
            <v xml:space="preserve">Fourn. fact.non parvenues          </v>
          </cell>
        </row>
        <row r="21">
          <cell r="A21">
            <v>411000</v>
          </cell>
          <cell r="B21" t="str">
            <v xml:space="preserve">Clients                            </v>
          </cell>
        </row>
        <row r="22">
          <cell r="A22">
            <v>418100</v>
          </cell>
          <cell r="B22" t="str">
            <v xml:space="preserve">Clients-Fact. à établir            </v>
          </cell>
        </row>
        <row r="23">
          <cell r="A23">
            <v>419000</v>
          </cell>
          <cell r="B23" t="str">
            <v xml:space="preserve">Clients créditeurs                 </v>
          </cell>
        </row>
        <row r="24">
          <cell r="A24">
            <v>421000</v>
          </cell>
          <cell r="B24" t="str">
            <v xml:space="preserve">Pers.rémunérations dues            </v>
          </cell>
        </row>
        <row r="25">
          <cell r="A25">
            <v>428200</v>
          </cell>
          <cell r="B25" t="str">
            <v xml:space="preserve">Dettes prov.congés dûs             </v>
          </cell>
        </row>
        <row r="26">
          <cell r="A26">
            <v>428600</v>
          </cell>
          <cell r="B26" t="str">
            <v xml:space="preserve">Prov.Prime à payer                 </v>
          </cell>
        </row>
        <row r="27">
          <cell r="A27">
            <v>431000</v>
          </cell>
          <cell r="B27" t="str">
            <v xml:space="preserve">URSSAF                             </v>
          </cell>
        </row>
        <row r="28">
          <cell r="A28">
            <v>437300</v>
          </cell>
          <cell r="B28" t="str">
            <v xml:space="preserve">IONIS                              </v>
          </cell>
        </row>
        <row r="29">
          <cell r="A29">
            <v>437310</v>
          </cell>
          <cell r="B29" t="str">
            <v xml:space="preserve">REUNICA/ALTEA                      </v>
          </cell>
        </row>
        <row r="30">
          <cell r="A30">
            <v>437330</v>
          </cell>
          <cell r="B30" t="str">
            <v xml:space="preserve">Mutuelle UGIP/APG                  </v>
          </cell>
        </row>
        <row r="31">
          <cell r="A31">
            <v>437331</v>
          </cell>
          <cell r="B31" t="str">
            <v xml:space="preserve">MAF Prévoyance                     </v>
          </cell>
        </row>
        <row r="32">
          <cell r="A32">
            <v>437341</v>
          </cell>
          <cell r="B32" t="str">
            <v xml:space="preserve">La Mondiale ART 83                 </v>
          </cell>
        </row>
        <row r="33">
          <cell r="A33">
            <v>437400</v>
          </cell>
          <cell r="B33" t="str">
            <v xml:space="preserve">POLE EMPLOI                        </v>
          </cell>
        </row>
        <row r="34">
          <cell r="A34">
            <v>438600</v>
          </cell>
          <cell r="B34" t="str">
            <v xml:space="preserve">Charges/congés payés dûs           </v>
          </cell>
        </row>
        <row r="35">
          <cell r="A35">
            <v>438601</v>
          </cell>
          <cell r="B35" t="str">
            <v xml:space="preserve">Charges/prime à payer              </v>
          </cell>
        </row>
        <row r="36">
          <cell r="A36">
            <v>444000</v>
          </cell>
          <cell r="B36" t="str">
            <v xml:space="preserve">Etat-Impôt s/sociétés              </v>
          </cell>
        </row>
        <row r="37">
          <cell r="A37">
            <v>445500</v>
          </cell>
          <cell r="B37" t="str">
            <v xml:space="preserve">TVA à décaisser                    </v>
          </cell>
        </row>
        <row r="38">
          <cell r="A38">
            <v>445660</v>
          </cell>
          <cell r="B38" t="str">
            <v xml:space="preserve">TVA s/autres B. et S.              </v>
          </cell>
        </row>
        <row r="39">
          <cell r="A39">
            <v>445670</v>
          </cell>
          <cell r="B39" t="str">
            <v xml:space="preserve">Crédit de tva à reporter           </v>
          </cell>
        </row>
        <row r="40">
          <cell r="A40">
            <v>445719</v>
          </cell>
          <cell r="B40" t="str">
            <v xml:space="preserve">TVA collectée 19.60%               </v>
          </cell>
        </row>
        <row r="41">
          <cell r="A41">
            <v>445860</v>
          </cell>
          <cell r="B41" t="str">
            <v xml:space="preserve">TVA s/fact.non parvenues           </v>
          </cell>
        </row>
        <row r="42">
          <cell r="A42">
            <v>445870</v>
          </cell>
          <cell r="B42" t="str">
            <v xml:space="preserve">TVA s/fact.à établir               </v>
          </cell>
        </row>
        <row r="43">
          <cell r="A43">
            <v>448600</v>
          </cell>
          <cell r="B43" t="str">
            <v xml:space="preserve">Etat-Charges à payer               </v>
          </cell>
        </row>
        <row r="44">
          <cell r="A44">
            <v>471000</v>
          </cell>
          <cell r="B44" t="str">
            <v xml:space="preserve">Compte d'attente                   </v>
          </cell>
        </row>
        <row r="45">
          <cell r="A45">
            <v>486000</v>
          </cell>
          <cell r="B45" t="str">
            <v xml:space="preserve">Charges const.d'avance             </v>
          </cell>
        </row>
        <row r="46">
          <cell r="A46">
            <v>491000</v>
          </cell>
          <cell r="B46" t="str">
            <v xml:space="preserve">Provision clients douteux          </v>
          </cell>
        </row>
        <row r="47">
          <cell r="A47">
            <v>503000</v>
          </cell>
          <cell r="B47" t="str">
            <v xml:space="preserve">Valeurs mob.placement              </v>
          </cell>
        </row>
        <row r="48">
          <cell r="A48">
            <v>512000</v>
          </cell>
          <cell r="B48" t="str">
            <v xml:space="preserve">B.P.RIVES DE PARIS                 </v>
          </cell>
        </row>
        <row r="49">
          <cell r="A49">
            <v>604000</v>
          </cell>
          <cell r="B49" t="str">
            <v xml:space="preserve">Honoraires rétrocédés              </v>
          </cell>
        </row>
        <row r="50">
          <cell r="A50">
            <v>606300</v>
          </cell>
          <cell r="B50" t="str">
            <v xml:space="preserve">Fourn.Petit équipement             </v>
          </cell>
        </row>
        <row r="51">
          <cell r="A51">
            <v>606400</v>
          </cell>
          <cell r="B51" t="str">
            <v xml:space="preserve">Fournitures administrat.           </v>
          </cell>
        </row>
        <row r="52">
          <cell r="A52">
            <v>613200</v>
          </cell>
          <cell r="B52" t="str">
            <v xml:space="preserve">Locations immobilières             </v>
          </cell>
        </row>
        <row r="53">
          <cell r="A53">
            <v>613500</v>
          </cell>
          <cell r="B53" t="str">
            <v xml:space="preserve">Locations mobilières               </v>
          </cell>
        </row>
        <row r="54">
          <cell r="A54">
            <v>615000</v>
          </cell>
          <cell r="B54" t="str">
            <v xml:space="preserve">Entretien et réparations           </v>
          </cell>
        </row>
        <row r="55">
          <cell r="A55">
            <v>615500</v>
          </cell>
          <cell r="B55" t="str">
            <v xml:space="preserve">Entretien véhicule                 </v>
          </cell>
        </row>
        <row r="56">
          <cell r="A56">
            <v>615600</v>
          </cell>
          <cell r="B56" t="str">
            <v xml:space="preserve">Maintenance                        </v>
          </cell>
        </row>
        <row r="57">
          <cell r="A57">
            <v>616000</v>
          </cell>
          <cell r="B57" t="str">
            <v xml:space="preserve">Primes d'assurances                </v>
          </cell>
        </row>
        <row r="58">
          <cell r="A58">
            <v>618100</v>
          </cell>
          <cell r="B58" t="str">
            <v xml:space="preserve">Documentation générale             </v>
          </cell>
        </row>
        <row r="59">
          <cell r="A59">
            <v>622600</v>
          </cell>
          <cell r="B59" t="str">
            <v xml:space="preserve">Honoraires administratifs          </v>
          </cell>
        </row>
        <row r="60">
          <cell r="A60">
            <v>622700</v>
          </cell>
          <cell r="B60" t="str">
            <v xml:space="preserve">Frais d'actes et cont.             </v>
          </cell>
        </row>
        <row r="61">
          <cell r="A61">
            <v>623100</v>
          </cell>
          <cell r="B61" t="str">
            <v xml:space="preserve">Publicité,rel.publiques            </v>
          </cell>
        </row>
        <row r="62">
          <cell r="A62">
            <v>623400</v>
          </cell>
          <cell r="B62" t="str">
            <v xml:space="preserve">Cadeaux à la clientèle             </v>
          </cell>
        </row>
        <row r="63">
          <cell r="A63">
            <v>623800</v>
          </cell>
          <cell r="B63" t="str">
            <v xml:space="preserve">Divers(pourboires,dons..)          </v>
          </cell>
        </row>
        <row r="64">
          <cell r="A64">
            <v>625100</v>
          </cell>
          <cell r="B64" t="str">
            <v xml:space="preserve">Voyages et déplacement             </v>
          </cell>
        </row>
        <row r="65">
          <cell r="A65">
            <v>625110</v>
          </cell>
          <cell r="B65" t="str">
            <v xml:space="preserve">Essence                            </v>
          </cell>
        </row>
        <row r="66">
          <cell r="A66">
            <v>625700</v>
          </cell>
          <cell r="B66" t="str">
            <v xml:space="preserve">Réceptions                         </v>
          </cell>
        </row>
        <row r="67">
          <cell r="A67">
            <v>626100</v>
          </cell>
          <cell r="B67" t="str">
            <v xml:space="preserve">Affranchissements                  </v>
          </cell>
        </row>
        <row r="68">
          <cell r="A68">
            <v>626200</v>
          </cell>
          <cell r="B68" t="str">
            <v xml:space="preserve">Téléphone                          </v>
          </cell>
        </row>
        <row r="69">
          <cell r="A69">
            <v>627000</v>
          </cell>
          <cell r="B69" t="str">
            <v xml:space="preserve">Services banc. et assim.           </v>
          </cell>
        </row>
        <row r="70">
          <cell r="A70">
            <v>628100</v>
          </cell>
          <cell r="B70" t="str">
            <v xml:space="preserve">Cotisations                        </v>
          </cell>
        </row>
        <row r="71">
          <cell r="A71">
            <v>633300</v>
          </cell>
          <cell r="B71" t="str">
            <v xml:space="preserve">Particip.formation prof.           </v>
          </cell>
        </row>
        <row r="72">
          <cell r="A72">
            <v>633500</v>
          </cell>
          <cell r="B72" t="str">
            <v xml:space="preserve">Taxe apprentissage                 </v>
          </cell>
        </row>
        <row r="73">
          <cell r="A73">
            <v>635110</v>
          </cell>
          <cell r="B73" t="str">
            <v xml:space="preserve">Contrib.éco.territoriale           </v>
          </cell>
        </row>
        <row r="74">
          <cell r="A74">
            <v>635400</v>
          </cell>
          <cell r="B74" t="str">
            <v xml:space="preserve">Droits enregist.&amp;timbres           </v>
          </cell>
        </row>
        <row r="75">
          <cell r="A75">
            <v>641100</v>
          </cell>
          <cell r="B75" t="str">
            <v xml:space="preserve">Appointements Gérance              </v>
          </cell>
        </row>
        <row r="76">
          <cell r="A76">
            <v>641101</v>
          </cell>
          <cell r="B76" t="str">
            <v xml:space="preserve">Salaires Secrétariat               </v>
          </cell>
        </row>
        <row r="77">
          <cell r="A77">
            <v>641200</v>
          </cell>
          <cell r="B77" t="str">
            <v xml:space="preserve">Var.prov.congés dûs(brut)          </v>
          </cell>
        </row>
        <row r="78">
          <cell r="A78">
            <v>641300</v>
          </cell>
          <cell r="B78" t="str">
            <v xml:space="preserve">Var.prov.prime à payer             </v>
          </cell>
        </row>
        <row r="79">
          <cell r="A79">
            <v>641400</v>
          </cell>
          <cell r="B79" t="str">
            <v xml:space="preserve">Indemnités de transport            </v>
          </cell>
        </row>
        <row r="80">
          <cell r="A80">
            <v>641401</v>
          </cell>
          <cell r="B80" t="str">
            <v xml:space="preserve">Indemnités diverses                </v>
          </cell>
        </row>
        <row r="81">
          <cell r="A81">
            <v>645100</v>
          </cell>
          <cell r="B81" t="str">
            <v xml:space="preserve">Cotisations Séc.Sociale            </v>
          </cell>
        </row>
        <row r="82">
          <cell r="A82">
            <v>645200</v>
          </cell>
          <cell r="B82" t="str">
            <v xml:space="preserve">Cotis.mutuelle UGIP/APG            </v>
          </cell>
        </row>
        <row r="83">
          <cell r="A83">
            <v>645210</v>
          </cell>
          <cell r="B83" t="str">
            <v xml:space="preserve">Cotis.prévoyance MAF               </v>
          </cell>
        </row>
        <row r="84">
          <cell r="A84">
            <v>645300</v>
          </cell>
          <cell r="B84" t="str">
            <v xml:space="preserve">Cotis.retraite IONIS/REUN          </v>
          </cell>
        </row>
        <row r="85">
          <cell r="A85">
            <v>645351</v>
          </cell>
          <cell r="B85" t="str">
            <v xml:space="preserve">La Mondiale ART 83                 </v>
          </cell>
        </row>
        <row r="86">
          <cell r="A86">
            <v>645400</v>
          </cell>
          <cell r="B86" t="str">
            <v xml:space="preserve">Cotisations chômage                </v>
          </cell>
        </row>
        <row r="87">
          <cell r="A87">
            <v>645900</v>
          </cell>
          <cell r="B87" t="str">
            <v xml:space="preserve">Var.prov.charges/congés            </v>
          </cell>
        </row>
        <row r="88">
          <cell r="A88">
            <v>645901</v>
          </cell>
          <cell r="B88" t="str">
            <v xml:space="preserve">Var.prov.charges/prime             </v>
          </cell>
        </row>
        <row r="89">
          <cell r="A89">
            <v>647100</v>
          </cell>
          <cell r="B89" t="str">
            <v xml:space="preserve">Chèques de Table (Presta)          </v>
          </cell>
        </row>
        <row r="90">
          <cell r="A90">
            <v>647110</v>
          </cell>
          <cell r="B90" t="str">
            <v xml:space="preserve">Chèques de Table (p.patr)          </v>
          </cell>
        </row>
        <row r="91">
          <cell r="A91">
            <v>647500</v>
          </cell>
          <cell r="B91" t="str">
            <v xml:space="preserve">Médecine du travail                </v>
          </cell>
        </row>
        <row r="92">
          <cell r="A92">
            <v>648000</v>
          </cell>
          <cell r="B92" t="str">
            <v xml:space="preserve">Abondement PEI/PERCO               </v>
          </cell>
        </row>
        <row r="93">
          <cell r="A93">
            <v>648001</v>
          </cell>
          <cell r="B93" t="str">
            <v xml:space="preserve">Stages/form.alternance             </v>
          </cell>
        </row>
        <row r="94">
          <cell r="A94">
            <v>658000</v>
          </cell>
          <cell r="B94" t="str">
            <v xml:space="preserve">Charges div. gest.cour.            </v>
          </cell>
        </row>
        <row r="95">
          <cell r="A95">
            <v>681120</v>
          </cell>
          <cell r="B95" t="str">
            <v xml:space="preserve">Dotation amortissements            </v>
          </cell>
        </row>
        <row r="96">
          <cell r="A96">
            <v>695000</v>
          </cell>
          <cell r="B96" t="str">
            <v xml:space="preserve">Impôt s/sociétés                   </v>
          </cell>
        </row>
        <row r="97">
          <cell r="A97">
            <v>706001</v>
          </cell>
          <cell r="B97" t="str">
            <v xml:space="preserve">Prestations à 19.60 %              </v>
          </cell>
        </row>
        <row r="98">
          <cell r="A98">
            <v>706101</v>
          </cell>
          <cell r="B98" t="str">
            <v xml:space="preserve">Prestations à 5.5 %                </v>
          </cell>
        </row>
        <row r="99">
          <cell r="A99">
            <v>758000</v>
          </cell>
          <cell r="B99" t="str">
            <v xml:space="preserve">Prod. divers de gest.cour          </v>
          </cell>
        </row>
        <row r="100">
          <cell r="A100">
            <v>762100</v>
          </cell>
          <cell r="B100" t="str">
            <v xml:space="preserve">Produits financiers                </v>
          </cell>
        </row>
        <row r="101">
          <cell r="A101">
            <v>767000</v>
          </cell>
          <cell r="B101" t="str">
            <v xml:space="preserve">Prodts cession val.plact           </v>
          </cell>
        </row>
        <row r="102">
          <cell r="A102" t="str">
            <v xml:space="preserve">0AEA        </v>
          </cell>
          <cell r="B102" t="str">
            <v xml:space="preserve">AEA ARCHITECTES                    </v>
          </cell>
        </row>
        <row r="103">
          <cell r="A103" t="str">
            <v xml:space="preserve">0BMA        </v>
          </cell>
          <cell r="B103" t="str">
            <v xml:space="preserve">BMA                                </v>
          </cell>
        </row>
        <row r="104">
          <cell r="A104" t="str">
            <v xml:space="preserve">0GROUPAM    </v>
          </cell>
          <cell r="B104" t="str">
            <v xml:space="preserve">GROUPAMA                           </v>
          </cell>
        </row>
        <row r="105">
          <cell r="A105" t="str">
            <v xml:space="preserve">0LAPEPIN    </v>
          </cell>
          <cell r="B105" t="str">
            <v xml:space="preserve">LA PEPINIERE                       </v>
          </cell>
        </row>
        <row r="106">
          <cell r="A106" t="str">
            <v xml:space="preserve">0MONNE      </v>
          </cell>
          <cell r="B106" t="str">
            <v xml:space="preserve">MONNE-DECROIX PROMO.               </v>
          </cell>
        </row>
        <row r="107">
          <cell r="A107" t="str">
            <v xml:space="preserve">0SAGEBAT    </v>
          </cell>
          <cell r="B107" t="str">
            <v xml:space="preserve">SAGEBAT                            </v>
          </cell>
        </row>
        <row r="108">
          <cell r="A108" t="str">
            <v xml:space="preserve">0SMABTP     </v>
          </cell>
          <cell r="B108" t="str">
            <v xml:space="preserve">SMABTP                             </v>
          </cell>
        </row>
        <row r="109">
          <cell r="A109" t="str">
            <v xml:space="preserve">0VILANGE    </v>
          </cell>
          <cell r="B109" t="str">
            <v xml:space="preserve">VILLE D'ANGERS                     </v>
          </cell>
        </row>
        <row r="110">
          <cell r="A110" t="str">
            <v xml:space="preserve">9ETP        </v>
          </cell>
          <cell r="B110" t="str">
            <v xml:space="preserve">ETP TETRACOM                       </v>
          </cell>
        </row>
        <row r="111">
          <cell r="A111" t="str">
            <v xml:space="preserve">9EXAWAN     </v>
          </cell>
          <cell r="B111" t="str">
            <v xml:space="preserve">EXAWAN                             </v>
          </cell>
        </row>
        <row r="112">
          <cell r="A112" t="str">
            <v xml:space="preserve">9TELECOM    </v>
          </cell>
          <cell r="B112" t="str">
            <v xml:space="preserve">TELECOM                            </v>
          </cell>
        </row>
      </sheetData>
      <sheetData sheetId="17" refreshError="1"/>
      <sheetData sheetId="18" refreshError="1"/>
      <sheetData sheetId="19">
        <row r="30">
          <cell r="D30" t="str">
            <v/>
          </cell>
          <cell r="F30" t="str">
            <v/>
          </cell>
          <cell r="I30">
            <v>0</v>
          </cell>
          <cell r="J30">
            <v>0</v>
          </cell>
          <cell r="K30">
            <v>0</v>
          </cell>
          <cell r="L30" t="str">
            <v/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 t="str">
            <v/>
          </cell>
        </row>
        <row r="31">
          <cell r="D31" t="str">
            <v/>
          </cell>
          <cell r="F31" t="str">
            <v/>
          </cell>
          <cell r="I31">
            <v>0</v>
          </cell>
          <cell r="J31">
            <v>0</v>
          </cell>
          <cell r="K31">
            <v>0</v>
          </cell>
          <cell r="L31" t="str">
            <v/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 t="str">
            <v/>
          </cell>
        </row>
        <row r="32">
          <cell r="D32" t="str">
            <v/>
          </cell>
          <cell r="F32" t="str">
            <v/>
          </cell>
          <cell r="I32">
            <v>0</v>
          </cell>
          <cell r="J32">
            <v>0</v>
          </cell>
          <cell r="K32">
            <v>0</v>
          </cell>
          <cell r="L32" t="str">
            <v/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 t="str">
            <v/>
          </cell>
        </row>
        <row r="33">
          <cell r="D33" t="str">
            <v/>
          </cell>
          <cell r="F33" t="str">
            <v/>
          </cell>
          <cell r="I33">
            <v>0</v>
          </cell>
          <cell r="J33">
            <v>0</v>
          </cell>
          <cell r="K33">
            <v>0</v>
          </cell>
          <cell r="L33" t="str">
            <v/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str">
            <v/>
          </cell>
        </row>
        <row r="34">
          <cell r="D34" t="str">
            <v/>
          </cell>
          <cell r="F34" t="str">
            <v/>
          </cell>
          <cell r="I34">
            <v>0</v>
          </cell>
          <cell r="J34">
            <v>0</v>
          </cell>
          <cell r="K34">
            <v>0</v>
          </cell>
          <cell r="L34" t="str">
            <v/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 t="str">
            <v/>
          </cell>
        </row>
        <row r="35">
          <cell r="D35" t="str">
            <v/>
          </cell>
          <cell r="F35" t="str">
            <v/>
          </cell>
          <cell r="I35">
            <v>0</v>
          </cell>
          <cell r="J35">
            <v>0</v>
          </cell>
          <cell r="K35">
            <v>0</v>
          </cell>
          <cell r="L35" t="str">
            <v/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 t="str">
            <v/>
          </cell>
        </row>
        <row r="36">
          <cell r="D36" t="str">
            <v/>
          </cell>
          <cell r="F36" t="str">
            <v/>
          </cell>
          <cell r="I36">
            <v>0</v>
          </cell>
          <cell r="J36">
            <v>0</v>
          </cell>
          <cell r="K36">
            <v>0</v>
          </cell>
          <cell r="L36" t="str">
            <v/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 t="str">
            <v/>
          </cell>
        </row>
        <row r="37">
          <cell r="D37" t="str">
            <v/>
          </cell>
          <cell r="F37" t="str">
            <v/>
          </cell>
          <cell r="I37">
            <v>0</v>
          </cell>
          <cell r="J37">
            <v>0</v>
          </cell>
          <cell r="K37">
            <v>0</v>
          </cell>
          <cell r="L37" t="str">
            <v/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 t="str">
            <v/>
          </cell>
        </row>
        <row r="38">
          <cell r="D38" t="str">
            <v/>
          </cell>
          <cell r="F38" t="str">
            <v/>
          </cell>
          <cell r="I38">
            <v>0</v>
          </cell>
          <cell r="J38">
            <v>0</v>
          </cell>
          <cell r="K38">
            <v>0</v>
          </cell>
          <cell r="L38" t="str">
            <v/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/>
          </cell>
        </row>
        <row r="39">
          <cell r="D39" t="str">
            <v/>
          </cell>
          <cell r="F39" t="str">
            <v/>
          </cell>
          <cell r="I39">
            <v>0</v>
          </cell>
          <cell r="J39">
            <v>0</v>
          </cell>
          <cell r="K39">
            <v>0</v>
          </cell>
          <cell r="L39" t="str">
            <v/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 t="str">
            <v/>
          </cell>
        </row>
        <row r="40">
          <cell r="D40" t="str">
            <v/>
          </cell>
          <cell r="F40" t="str">
            <v/>
          </cell>
          <cell r="I40">
            <v>0</v>
          </cell>
          <cell r="J40">
            <v>0</v>
          </cell>
          <cell r="K40">
            <v>0</v>
          </cell>
          <cell r="L40" t="str">
            <v/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 t="str">
            <v/>
          </cell>
        </row>
        <row r="41">
          <cell r="D41" t="str">
            <v/>
          </cell>
          <cell r="F41" t="str">
            <v/>
          </cell>
          <cell r="I41">
            <v>0</v>
          </cell>
          <cell r="J41">
            <v>0</v>
          </cell>
          <cell r="K41">
            <v>0</v>
          </cell>
          <cell r="L41" t="str">
            <v/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 t="str">
            <v/>
          </cell>
        </row>
        <row r="42">
          <cell r="D42" t="str">
            <v/>
          </cell>
          <cell r="F42" t="str">
            <v/>
          </cell>
          <cell r="I42">
            <v>0</v>
          </cell>
          <cell r="J42">
            <v>0</v>
          </cell>
          <cell r="K42">
            <v>0</v>
          </cell>
          <cell r="L42" t="str">
            <v/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 t="str">
            <v/>
          </cell>
        </row>
        <row r="43">
          <cell r="D43" t="str">
            <v/>
          </cell>
          <cell r="F43" t="str">
            <v/>
          </cell>
          <cell r="I43">
            <v>0</v>
          </cell>
          <cell r="J43">
            <v>0</v>
          </cell>
          <cell r="K43">
            <v>0</v>
          </cell>
          <cell r="L43" t="str">
            <v/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 t="str">
            <v/>
          </cell>
        </row>
        <row r="44">
          <cell r="D44" t="str">
            <v/>
          </cell>
          <cell r="F44" t="str">
            <v/>
          </cell>
          <cell r="I44">
            <v>0</v>
          </cell>
          <cell r="J44">
            <v>0</v>
          </cell>
          <cell r="K44">
            <v>0</v>
          </cell>
          <cell r="L44" t="str">
            <v/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 t="str">
            <v/>
          </cell>
        </row>
        <row r="45">
          <cell r="D45" t="str">
            <v/>
          </cell>
          <cell r="F45" t="str">
            <v/>
          </cell>
          <cell r="I45">
            <v>0</v>
          </cell>
          <cell r="J45">
            <v>0</v>
          </cell>
          <cell r="K45">
            <v>0</v>
          </cell>
          <cell r="L45" t="str">
            <v/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 t="str">
            <v/>
          </cell>
        </row>
        <row r="46">
          <cell r="D46" t="str">
            <v/>
          </cell>
          <cell r="F46" t="str">
            <v/>
          </cell>
          <cell r="I46">
            <v>0</v>
          </cell>
          <cell r="J46">
            <v>0</v>
          </cell>
          <cell r="K46">
            <v>0</v>
          </cell>
          <cell r="L46" t="str">
            <v/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 t="str">
            <v/>
          </cell>
        </row>
        <row r="47">
          <cell r="D47" t="str">
            <v/>
          </cell>
          <cell r="F47" t="str">
            <v/>
          </cell>
          <cell r="I47">
            <v>0</v>
          </cell>
          <cell r="J47">
            <v>0</v>
          </cell>
          <cell r="K47">
            <v>0</v>
          </cell>
          <cell r="L47" t="str">
            <v/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 t="str">
            <v/>
          </cell>
        </row>
        <row r="48">
          <cell r="D48" t="str">
            <v/>
          </cell>
          <cell r="F48" t="str">
            <v/>
          </cell>
          <cell r="I48">
            <v>0</v>
          </cell>
          <cell r="J48">
            <v>0</v>
          </cell>
          <cell r="K48">
            <v>0</v>
          </cell>
          <cell r="L48" t="str">
            <v/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 t="str">
            <v/>
          </cell>
        </row>
        <row r="49">
          <cell r="D49" t="str">
            <v/>
          </cell>
          <cell r="F49" t="str">
            <v/>
          </cell>
          <cell r="I49">
            <v>0</v>
          </cell>
          <cell r="J49">
            <v>0</v>
          </cell>
          <cell r="K49">
            <v>0</v>
          </cell>
          <cell r="L49" t="str">
            <v/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 t="str">
            <v/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>
        <row r="10">
          <cell r="T10">
            <v>2</v>
          </cell>
        </row>
        <row r="11">
          <cell r="T11">
            <v>1</v>
          </cell>
        </row>
      </sheetData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>
        <row r="69">
          <cell r="I69">
            <v>233537</v>
          </cell>
        </row>
      </sheetData>
      <sheetData sheetId="117">
        <row r="59">
          <cell r="O59">
            <v>0</v>
          </cell>
        </row>
      </sheetData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>
        <row r="11">
          <cell r="I11">
            <v>3</v>
          </cell>
        </row>
      </sheetData>
      <sheetData sheetId="128">
        <row r="11">
          <cell r="D11">
            <v>1337.7</v>
          </cell>
        </row>
      </sheetData>
      <sheetData sheetId="129" refreshError="1"/>
      <sheetData sheetId="130">
        <row r="13">
          <cell r="C13">
            <v>35352</v>
          </cell>
        </row>
        <row r="14">
          <cell r="C14">
            <v>106056</v>
          </cell>
        </row>
        <row r="15">
          <cell r="C15">
            <v>141408</v>
          </cell>
        </row>
      </sheetData>
      <sheetData sheetId="131" refreshError="1"/>
      <sheetData sheetId="132">
        <row r="128">
          <cell r="A128" t="str">
            <v>code</v>
          </cell>
          <cell r="B128" t="str">
            <v>contrat</v>
          </cell>
          <cell r="W128" t="str">
            <v>calcul effectif (O/N)</v>
          </cell>
        </row>
        <row r="129">
          <cell r="A129">
            <v>1</v>
          </cell>
          <cell r="B129" t="str">
            <v>Autre contrat (non inclus dans effectif)</v>
          </cell>
          <cell r="Y129" t="str">
            <v>N</v>
          </cell>
        </row>
        <row r="130">
          <cell r="A130">
            <v>2</v>
          </cell>
          <cell r="B130" t="str">
            <v>CAJ : Contrat Emploi Jeunes</v>
          </cell>
          <cell r="Y130" t="str">
            <v>O</v>
          </cell>
        </row>
        <row r="131">
          <cell r="A131">
            <v>3</v>
          </cell>
          <cell r="B131" t="str">
            <v>CDD_TC : Contrat à Durée Déterminée à Tps Complet</v>
          </cell>
          <cell r="Y131" t="str">
            <v>O</v>
          </cell>
        </row>
        <row r="132">
          <cell r="A132">
            <v>4</v>
          </cell>
          <cell r="B132" t="str">
            <v>CDD-TP : Contrat à Durée Déterminée à Tps Partiel</v>
          </cell>
          <cell r="Y132" t="str">
            <v>O</v>
          </cell>
        </row>
        <row r="133">
          <cell r="A133">
            <v>5</v>
          </cell>
          <cell r="B133" t="str">
            <v>CDI : Contrat à Durée Indéterminée</v>
          </cell>
          <cell r="Y133" t="str">
            <v>O</v>
          </cell>
        </row>
        <row r="134">
          <cell r="A134">
            <v>6</v>
          </cell>
          <cell r="B134" t="str">
            <v>CDI-TP : Contrat à Durée Indéterminée à Tps Partiel</v>
          </cell>
          <cell r="Y134" t="str">
            <v>O</v>
          </cell>
        </row>
        <row r="135">
          <cell r="A135">
            <v>7</v>
          </cell>
          <cell r="B135" t="str">
            <v>CEC : Contrat Emploi Consolidé</v>
          </cell>
          <cell r="Y135" t="str">
            <v>N</v>
          </cell>
        </row>
        <row r="136">
          <cell r="A136">
            <v>8</v>
          </cell>
          <cell r="B136" t="str">
            <v>CES : Contrat Emploi Solidarité</v>
          </cell>
          <cell r="Y136" t="str">
            <v>N</v>
          </cell>
        </row>
        <row r="137">
          <cell r="A137">
            <v>9</v>
          </cell>
          <cell r="B137" t="str">
            <v>CIE-DI-2ans : Contrat Initiative Emploi à Durée Indéterminée conclu il y a -2ans</v>
          </cell>
          <cell r="Y137" t="str">
            <v>N</v>
          </cell>
        </row>
        <row r="138">
          <cell r="A138">
            <v>10</v>
          </cell>
          <cell r="B138" t="str">
            <v>CIE-DI+2ans : Contrat Initiative Emploi à Durée Indéterminée conclu il y a +2ans</v>
          </cell>
          <cell r="Y138" t="str">
            <v>O</v>
          </cell>
        </row>
        <row r="139">
          <cell r="A139">
            <v>11</v>
          </cell>
          <cell r="B139" t="str">
            <v>CIE-DD : Contrat Initiative Emploi à Durée Déterminée</v>
          </cell>
          <cell r="Y139" t="str">
            <v>N</v>
          </cell>
        </row>
        <row r="140">
          <cell r="A140">
            <v>12</v>
          </cell>
          <cell r="B140" t="str">
            <v>CNE : Contrat Nouvelle Embauche</v>
          </cell>
          <cell r="Y140" t="str">
            <v>O</v>
          </cell>
        </row>
        <row r="141">
          <cell r="A141">
            <v>13</v>
          </cell>
          <cell r="B141" t="str">
            <v>Contrat d’Adaptation</v>
          </cell>
          <cell r="Y141" t="str">
            <v>N</v>
          </cell>
        </row>
        <row r="142">
          <cell r="A142">
            <v>14</v>
          </cell>
          <cell r="B142" t="str">
            <v>Contrat d’Apprentissage</v>
          </cell>
          <cell r="Y142" t="str">
            <v>N</v>
          </cell>
        </row>
        <row r="143">
          <cell r="A143">
            <v>15</v>
          </cell>
          <cell r="B143" t="str">
            <v>Contrat d’Orientation</v>
          </cell>
          <cell r="Y143" t="str">
            <v>N</v>
          </cell>
        </row>
        <row r="144">
          <cell r="A144">
            <v>16</v>
          </cell>
          <cell r="B144" t="str">
            <v>Contrat de Professionnalisation</v>
          </cell>
          <cell r="Y144" t="str">
            <v>N</v>
          </cell>
        </row>
        <row r="145">
          <cell r="A145">
            <v>17</v>
          </cell>
          <cell r="B145" t="str">
            <v>Contrat de Qualification (jeune ou adulte)</v>
          </cell>
          <cell r="Y145" t="str">
            <v>N</v>
          </cell>
        </row>
        <row r="146">
          <cell r="A146">
            <v>18</v>
          </cell>
          <cell r="B146" t="str">
            <v>Contrat d'intermittent (en remplacement d'un salarié absent)</v>
          </cell>
          <cell r="Y146" t="str">
            <v>N</v>
          </cell>
        </row>
        <row r="147">
          <cell r="A147">
            <v>19</v>
          </cell>
          <cell r="B147" t="str">
            <v>Contrat d'intermittent (ne remplaçant pas un salarié absent)</v>
          </cell>
          <cell r="Y147" t="str">
            <v>N</v>
          </cell>
        </row>
        <row r="148">
          <cell r="A148">
            <v>20</v>
          </cell>
          <cell r="B148" t="str">
            <v>Contrat saisonnier</v>
          </cell>
          <cell r="Y148" t="str">
            <v>O</v>
          </cell>
        </row>
        <row r="149">
          <cell r="A149">
            <v>21</v>
          </cell>
          <cell r="B149" t="str">
            <v>Stagiaires école</v>
          </cell>
          <cell r="Y149" t="str">
            <v>O</v>
          </cell>
        </row>
        <row r="150">
          <cell r="A150">
            <v>22</v>
          </cell>
          <cell r="B150" t="str">
            <v>Travailleur extérieur (en remplacement d'un salarié absent)</v>
          </cell>
          <cell r="Y150" t="str">
            <v>N</v>
          </cell>
        </row>
        <row r="151">
          <cell r="A151">
            <v>23</v>
          </cell>
          <cell r="B151" t="str">
            <v>Travailleur extérieur (ne remplaçant pas un salarié absent)</v>
          </cell>
          <cell r="Y151" t="str">
            <v>N</v>
          </cell>
        </row>
        <row r="152">
          <cell r="A152">
            <v>24</v>
          </cell>
          <cell r="B152" t="str">
            <v>Contrat d’Apprentissage +10sal</v>
          </cell>
          <cell r="Y152" t="str">
            <v>?</v>
          </cell>
        </row>
        <row r="153">
          <cell r="A153">
            <v>25</v>
          </cell>
          <cell r="B153">
            <v>0</v>
          </cell>
          <cell r="Y153" t="str">
            <v>?</v>
          </cell>
        </row>
        <row r="154">
          <cell r="A154">
            <v>26</v>
          </cell>
          <cell r="B154">
            <v>0</v>
          </cell>
          <cell r="Y154" t="str">
            <v>?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>
        <row r="22">
          <cell r="V22">
            <v>2</v>
          </cell>
        </row>
      </sheetData>
      <sheetData sheetId="151" refreshError="1"/>
      <sheetData sheetId="152">
        <row r="14">
          <cell r="V14">
            <v>2</v>
          </cell>
          <cell r="X14">
            <v>2</v>
          </cell>
        </row>
        <row r="18">
          <cell r="V18" t="b">
            <v>0</v>
          </cell>
        </row>
      </sheetData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>
        <row r="2">
          <cell r="A2" t="str">
            <v>Année</v>
          </cell>
          <cell r="B2" t="str">
            <v>PASS</v>
          </cell>
          <cell r="C2" t="str">
            <v>PMSS</v>
          </cell>
          <cell r="H2" t="str">
            <v>Année</v>
          </cell>
          <cell r="I2" t="str">
            <v>BLAF</v>
          </cell>
          <cell r="K2" t="str">
            <v>Taux_cotisations</v>
          </cell>
          <cell r="M2">
            <v>2008</v>
          </cell>
          <cell r="N2">
            <v>2009</v>
          </cell>
          <cell r="O2">
            <v>2010</v>
          </cell>
          <cell r="P2">
            <v>2011</v>
          </cell>
          <cell r="Q2">
            <v>2012</v>
          </cell>
          <cell r="R2">
            <v>2013</v>
          </cell>
          <cell r="S2">
            <v>2014</v>
          </cell>
          <cell r="T2">
            <v>2015</v>
          </cell>
          <cell r="AL2">
            <v>2008</v>
          </cell>
          <cell r="AM2">
            <v>1321.02</v>
          </cell>
          <cell r="BA2" t="str">
            <v>Index</v>
          </cell>
          <cell r="BB2" t="str">
            <v>Libellé</v>
          </cell>
          <cell r="BC2" t="str">
            <v>Code</v>
          </cell>
          <cell r="BD2" t="str">
            <v>Taux</v>
          </cell>
          <cell r="BE2" t="str">
            <v>%PS</v>
          </cell>
          <cell r="BF2" t="str">
            <v>%PP</v>
          </cell>
          <cell r="BH2" t="str">
            <v>Index</v>
          </cell>
          <cell r="BI2" t="str">
            <v>Libellé</v>
          </cell>
        </row>
        <row r="3">
          <cell r="A3">
            <v>2001</v>
          </cell>
          <cell r="B3">
            <v>27348</v>
          </cell>
          <cell r="C3">
            <v>2279</v>
          </cell>
          <cell r="H3">
            <v>2008</v>
          </cell>
          <cell r="I3">
            <v>4489</v>
          </cell>
          <cell r="K3" t="str">
            <v>Allocations Familiales</v>
          </cell>
          <cell r="M3">
            <v>5.4</v>
          </cell>
          <cell r="N3">
            <v>5.4</v>
          </cell>
          <cell r="O3">
            <v>5.4</v>
          </cell>
          <cell r="P3">
            <v>5.4</v>
          </cell>
          <cell r="AL3">
            <v>2009</v>
          </cell>
          <cell r="AM3">
            <v>1337.7</v>
          </cell>
          <cell r="BA3">
            <v>1</v>
          </cell>
          <cell r="BB3" t="str">
            <v>RG Cas général en totalité</v>
          </cell>
          <cell r="BC3" t="str">
            <v>100T</v>
          </cell>
          <cell r="BD3">
            <v>0.20950000000000002</v>
          </cell>
          <cell r="BE3">
            <v>8.5000000000000006E-3</v>
          </cell>
          <cell r="BF3">
            <v>0.20100000000000001</v>
          </cell>
          <cell r="BH3">
            <v>1</v>
          </cell>
          <cell r="BI3" t="str">
            <v>------ Retraite Cadres ------</v>
          </cell>
          <cell r="BJ3" t="str">
            <v>Code</v>
          </cell>
          <cell r="BK3" t="str">
            <v>Taux</v>
          </cell>
          <cell r="BL3" t="str">
            <v>%PS</v>
          </cell>
          <cell r="BM3" t="str">
            <v>%PP</v>
          </cell>
        </row>
        <row r="4">
          <cell r="A4">
            <v>2002</v>
          </cell>
          <cell r="B4">
            <v>28224</v>
          </cell>
          <cell r="C4">
            <v>2352</v>
          </cell>
          <cell r="H4">
            <v>2009</v>
          </cell>
          <cell r="I4">
            <v>4534</v>
          </cell>
          <cell r="K4" t="str">
            <v>CSG déductible</v>
          </cell>
          <cell r="M4">
            <v>5.0999999999999996</v>
          </cell>
          <cell r="N4">
            <v>5.0999999999999996</v>
          </cell>
          <cell r="O4">
            <v>5.0999999999999996</v>
          </cell>
          <cell r="P4">
            <v>5.0999999999999996</v>
          </cell>
          <cell r="AG4">
            <v>40209</v>
          </cell>
          <cell r="AH4" t="str">
            <v>=&gt;</v>
          </cell>
          <cell r="AI4">
            <v>4.6600000000000003E-2</v>
          </cell>
          <cell r="AL4">
            <v>2011</v>
          </cell>
          <cell r="AM4">
            <v>1365.03</v>
          </cell>
          <cell r="BA4">
            <v>2</v>
          </cell>
          <cell r="BB4" t="str">
            <v>RG Cas général plafonné</v>
          </cell>
          <cell r="BC4" t="str">
            <v>100P</v>
          </cell>
          <cell r="BD4">
            <v>0.15049999999999999</v>
          </cell>
          <cell r="BE4">
            <v>6.6500000000000004E-2</v>
          </cell>
          <cell r="BF4">
            <v>8.3999999999999991E-2</v>
          </cell>
          <cell r="BH4">
            <v>2</v>
          </cell>
          <cell r="BI4" t="str">
            <v>Retraite Cadres T1</v>
          </cell>
          <cell r="BK4">
            <v>7.4999999999999997E-2</v>
          </cell>
          <cell r="BL4">
            <v>0.03</v>
          </cell>
          <cell r="BM4">
            <v>4.4999999999999998E-2</v>
          </cell>
        </row>
        <row r="5">
          <cell r="A5">
            <v>2003</v>
          </cell>
          <cell r="B5">
            <v>29184</v>
          </cell>
          <cell r="C5">
            <v>2432</v>
          </cell>
          <cell r="H5">
            <v>2010</v>
          </cell>
          <cell r="I5">
            <v>4670</v>
          </cell>
          <cell r="K5" t="str">
            <v>CSG/CRDS non déductible</v>
          </cell>
          <cell r="M5">
            <v>2.9</v>
          </cell>
          <cell r="N5">
            <v>2.9</v>
          </cell>
          <cell r="O5">
            <v>2.9</v>
          </cell>
          <cell r="P5">
            <v>2.9</v>
          </cell>
          <cell r="AG5">
            <v>40237</v>
          </cell>
          <cell r="AH5" t="str">
            <v>=&gt;</v>
          </cell>
          <cell r="AI5">
            <v>4.5199999999999997E-2</v>
          </cell>
          <cell r="BA5">
            <v>3</v>
          </cell>
          <cell r="BB5" t="str">
            <v>Concierges et employés d'immeuble cas général</v>
          </cell>
          <cell r="BC5" t="str">
            <v>130T</v>
          </cell>
          <cell r="BD5">
            <v>0</v>
          </cell>
          <cell r="BE5">
            <v>0</v>
          </cell>
          <cell r="BF5">
            <v>0</v>
          </cell>
          <cell r="BH5">
            <v>3</v>
          </cell>
          <cell r="BI5" t="str">
            <v>Retraite Cadres T2</v>
          </cell>
          <cell r="BK5">
            <v>0.20300000000000001</v>
          </cell>
          <cell r="BL5">
            <v>7.6999999999999999E-2</v>
          </cell>
          <cell r="BM5">
            <v>0.126</v>
          </cell>
        </row>
        <row r="6">
          <cell r="A6">
            <v>2004</v>
          </cell>
          <cell r="B6">
            <v>29712</v>
          </cell>
          <cell r="C6">
            <v>2476</v>
          </cell>
          <cell r="H6">
            <v>2011</v>
          </cell>
          <cell r="I6">
            <v>4670</v>
          </cell>
          <cell r="K6" t="str">
            <v>Maladie</v>
          </cell>
          <cell r="L6" t="str">
            <v>1 pss</v>
          </cell>
          <cell r="M6">
            <v>0.6</v>
          </cell>
          <cell r="N6">
            <v>0.6</v>
          </cell>
          <cell r="O6">
            <v>0.6</v>
          </cell>
          <cell r="P6">
            <v>0.6</v>
          </cell>
          <cell r="AG6">
            <v>40268</v>
          </cell>
          <cell r="AH6" t="str">
            <v>=&gt;</v>
          </cell>
          <cell r="AI6">
            <v>4.3299999999999998E-2</v>
          </cell>
          <cell r="BA6">
            <v>4</v>
          </cell>
          <cell r="BB6" t="str">
            <v>Taxe sur contribution de prévoyance</v>
          </cell>
          <cell r="BC6" t="str">
            <v>108T</v>
          </cell>
          <cell r="BD6">
            <v>0.08</v>
          </cell>
          <cell r="BF6">
            <v>0.08</v>
          </cell>
          <cell r="BH6">
            <v>4</v>
          </cell>
          <cell r="BI6" t="str">
            <v>Retraite Cadres T3</v>
          </cell>
          <cell r="BK6">
            <v>0.20300000000000001</v>
          </cell>
          <cell r="BL6">
            <v>7.6999999999999999E-2</v>
          </cell>
          <cell r="BM6">
            <v>0.126</v>
          </cell>
        </row>
        <row r="7">
          <cell r="A7">
            <v>2005</v>
          </cell>
          <cell r="B7">
            <v>30192</v>
          </cell>
          <cell r="C7">
            <v>2516</v>
          </cell>
          <cell r="H7">
            <v>2012</v>
          </cell>
          <cell r="I7">
            <v>4740</v>
          </cell>
          <cell r="L7" t="str">
            <v>5 pss</v>
          </cell>
          <cell r="M7">
            <v>5.9</v>
          </cell>
          <cell r="N7">
            <v>5.9</v>
          </cell>
          <cell r="O7">
            <v>5.9</v>
          </cell>
          <cell r="P7">
            <v>5.9</v>
          </cell>
          <cell r="AG7">
            <v>40298</v>
          </cell>
          <cell r="AH7" t="str">
            <v>=&gt;</v>
          </cell>
          <cell r="AI7">
            <v>4.2599999999999999E-2</v>
          </cell>
          <cell r="BA7">
            <v>5</v>
          </cell>
          <cell r="BB7" t="str">
            <v>Fnal sur totalité des salaires</v>
          </cell>
          <cell r="BC7">
            <v>236</v>
          </cell>
          <cell r="BD7">
            <v>4.0000000000000001E-3</v>
          </cell>
          <cell r="BF7">
            <v>4.0000000000000001E-3</v>
          </cell>
          <cell r="BH7">
            <v>5</v>
          </cell>
          <cell r="BI7" t="str">
            <v>CET</v>
          </cell>
          <cell r="BK7">
            <v>3.5000000000000001E-3</v>
          </cell>
          <cell r="BL7">
            <v>1.2999999999999999E-3</v>
          </cell>
          <cell r="BM7">
            <v>2.2000000000000001E-3</v>
          </cell>
        </row>
        <row r="8">
          <cell r="A8">
            <v>2006</v>
          </cell>
          <cell r="B8">
            <v>31068</v>
          </cell>
          <cell r="C8">
            <v>2589</v>
          </cell>
          <cell r="H8">
            <v>2013</v>
          </cell>
          <cell r="I8">
            <v>0</v>
          </cell>
          <cell r="K8" t="str">
            <v>Indemnités journalières</v>
          </cell>
          <cell r="M8">
            <v>0.7</v>
          </cell>
          <cell r="N8">
            <v>0.7</v>
          </cell>
          <cell r="O8">
            <v>0.7</v>
          </cell>
          <cell r="P8">
            <v>0.7</v>
          </cell>
          <cell r="AG8">
            <v>40329</v>
          </cell>
          <cell r="AH8" t="str">
            <v>=&gt;</v>
          </cell>
          <cell r="AI8">
            <v>4.19E-2</v>
          </cell>
          <cell r="BA8">
            <v>6</v>
          </cell>
          <cell r="BB8" t="str">
            <v>CSG/CRDS régime général</v>
          </cell>
          <cell r="BC8">
            <v>260</v>
          </cell>
          <cell r="BD8">
            <v>0.08</v>
          </cell>
          <cell r="BE8">
            <v>0.08</v>
          </cell>
          <cell r="BH8">
            <v>6</v>
          </cell>
          <cell r="BI8" t="str">
            <v>Apec Prop.</v>
          </cell>
          <cell r="BK8">
            <v>6.0000000000000006E-4</v>
          </cell>
          <cell r="BL8">
            <v>2.4000000000000001E-4</v>
          </cell>
          <cell r="BM8">
            <v>3.6000000000000002E-4</v>
          </cell>
        </row>
        <row r="9">
          <cell r="A9">
            <v>2007</v>
          </cell>
          <cell r="B9">
            <v>32184</v>
          </cell>
          <cell r="C9">
            <v>2682</v>
          </cell>
          <cell r="H9">
            <v>2014</v>
          </cell>
          <cell r="I9">
            <v>0</v>
          </cell>
          <cell r="K9" t="str">
            <v>Formation continue</v>
          </cell>
          <cell r="M9">
            <v>0.15</v>
          </cell>
          <cell r="N9">
            <v>0.15</v>
          </cell>
          <cell r="O9">
            <v>0.15</v>
          </cell>
          <cell r="P9">
            <v>0.15</v>
          </cell>
          <cell r="AG9">
            <v>40359</v>
          </cell>
          <cell r="AH9" t="str">
            <v>=&gt;</v>
          </cell>
          <cell r="AI9">
            <v>4.0599999999999997E-2</v>
          </cell>
          <cell r="BA9">
            <v>7</v>
          </cell>
          <cell r="BB9" t="str">
            <v>Versement transport - Dept 75 et 92</v>
          </cell>
          <cell r="BC9">
            <v>900</v>
          </cell>
          <cell r="BD9">
            <v>2.5999999999999999E-2</v>
          </cell>
          <cell r="BF9">
            <v>2.5999999999999999E-2</v>
          </cell>
          <cell r="BH9">
            <v>7</v>
          </cell>
          <cell r="BI9" t="str">
            <v>Agff T1 Cadres</v>
          </cell>
          <cell r="BK9">
            <v>0.02</v>
          </cell>
          <cell r="BL9">
            <v>8.0000000000000002E-3</v>
          </cell>
          <cell r="BM9">
            <v>1.2E-2</v>
          </cell>
        </row>
        <row r="10">
          <cell r="A10">
            <v>2008</v>
          </cell>
          <cell r="B10">
            <v>33276</v>
          </cell>
          <cell r="C10">
            <v>2773</v>
          </cell>
          <cell r="H10">
            <v>2015</v>
          </cell>
          <cell r="I10">
            <v>0</v>
          </cell>
          <cell r="K10" t="str">
            <v>Régime vieillesse de base</v>
          </cell>
          <cell r="M10">
            <v>16.649999999999999</v>
          </cell>
          <cell r="N10">
            <v>16.649999999999999</v>
          </cell>
          <cell r="O10">
            <v>16.649999999999999</v>
          </cell>
          <cell r="P10">
            <v>16.649999999999999</v>
          </cell>
          <cell r="AG10">
            <v>40390</v>
          </cell>
          <cell r="AH10" t="str">
            <v>=&gt;</v>
          </cell>
          <cell r="AI10">
            <v>4.0099999999999997E-2</v>
          </cell>
          <cell r="BA10">
            <v>8</v>
          </cell>
          <cell r="BB10" t="str">
            <v>Versement transport - Dept 93 et 94</v>
          </cell>
          <cell r="BC10">
            <v>900</v>
          </cell>
          <cell r="BD10">
            <v>1.7000000000000001E-2</v>
          </cell>
          <cell r="BF10">
            <v>1.7000000000000001E-2</v>
          </cell>
          <cell r="BH10">
            <v>8</v>
          </cell>
          <cell r="BI10" t="str">
            <v>Agff T2 Cadres</v>
          </cell>
          <cell r="BK10">
            <v>2.1999999999999999E-2</v>
          </cell>
          <cell r="BL10">
            <v>8.9999999999999993E-3</v>
          </cell>
          <cell r="BM10">
            <v>1.2999999999999999E-2</v>
          </cell>
        </row>
        <row r="11">
          <cell r="A11">
            <v>2009</v>
          </cell>
          <cell r="B11">
            <v>34308</v>
          </cell>
          <cell r="C11">
            <v>2859</v>
          </cell>
          <cell r="K11" t="str">
            <v>Artisans</v>
          </cell>
          <cell r="AG11">
            <v>40421</v>
          </cell>
          <cell r="AH11" t="str">
            <v>=&gt;</v>
          </cell>
          <cell r="AI11">
            <v>3.9600000000000003E-2</v>
          </cell>
          <cell r="BA11">
            <v>9</v>
          </cell>
          <cell r="BB11" t="str">
            <v>Versement transport - Dept 78, 91 et 75</v>
          </cell>
          <cell r="BC11">
            <v>900</v>
          </cell>
          <cell r="BD11">
            <v>1.4E-2</v>
          </cell>
          <cell r="BF11">
            <v>1.4E-2</v>
          </cell>
          <cell r="BH11">
            <v>9</v>
          </cell>
          <cell r="BK11">
            <v>0</v>
          </cell>
        </row>
        <row r="12">
          <cell r="A12">
            <v>2010</v>
          </cell>
          <cell r="B12">
            <v>34620</v>
          </cell>
          <cell r="C12">
            <v>2885</v>
          </cell>
          <cell r="K12" t="str">
            <v>Régime vieillesse complémentaire T1</v>
          </cell>
          <cell r="M12">
            <v>7</v>
          </cell>
          <cell r="N12">
            <v>7.1</v>
          </cell>
          <cell r="O12">
            <v>7.2</v>
          </cell>
          <cell r="P12">
            <v>7.2</v>
          </cell>
          <cell r="AG12">
            <v>40451</v>
          </cell>
          <cell r="AH12" t="str">
            <v>=&gt;</v>
          </cell>
          <cell r="AI12">
            <v>3.9300000000000002E-2</v>
          </cell>
          <cell r="BA12">
            <v>10</v>
          </cell>
          <cell r="BB12" t="str">
            <v>Réduction Fillon</v>
          </cell>
          <cell r="BC12" t="str">
            <v>671P</v>
          </cell>
          <cell r="BD12">
            <v>0</v>
          </cell>
          <cell r="BH12">
            <v>10</v>
          </cell>
          <cell r="BK12">
            <v>0</v>
          </cell>
        </row>
        <row r="13">
          <cell r="A13">
            <v>2011</v>
          </cell>
          <cell r="B13">
            <v>35352</v>
          </cell>
          <cell r="C13">
            <v>2946</v>
          </cell>
          <cell r="K13" t="str">
            <v>Régime vieillesse complémentaire T2</v>
          </cell>
          <cell r="M13">
            <v>0</v>
          </cell>
          <cell r="N13">
            <v>7.5</v>
          </cell>
          <cell r="O13">
            <v>7.6</v>
          </cell>
          <cell r="P13">
            <v>7.6</v>
          </cell>
          <cell r="AG13">
            <v>40482</v>
          </cell>
          <cell r="AH13" t="str">
            <v>=&gt;</v>
          </cell>
          <cell r="AI13">
            <v>3.9E-2</v>
          </cell>
          <cell r="BA13">
            <v>11</v>
          </cell>
          <cell r="BB13" t="str">
            <v>Apprentis Loi 230787 Sect.Privé en totalité</v>
          </cell>
          <cell r="BC13" t="str">
            <v>128T</v>
          </cell>
          <cell r="BD13">
            <v>7.0000000000000001E-3</v>
          </cell>
          <cell r="BF13">
            <v>7.0000000000000001E-3</v>
          </cell>
          <cell r="BH13">
            <v>11</v>
          </cell>
          <cell r="BK13" t="str">
            <v>Mtt</v>
          </cell>
          <cell r="BL13" t="str">
            <v>Mtt PS</v>
          </cell>
          <cell r="BM13" t="str">
            <v>Mtt PP</v>
          </cell>
        </row>
        <row r="14">
          <cell r="A14">
            <v>2012</v>
          </cell>
          <cell r="B14">
            <v>0</v>
          </cell>
          <cell r="C14">
            <v>0</v>
          </cell>
          <cell r="K14" t="str">
            <v>Invalidité/décès</v>
          </cell>
          <cell r="M14">
            <v>1.8</v>
          </cell>
          <cell r="N14">
            <v>1.8</v>
          </cell>
          <cell r="O14">
            <v>1.8</v>
          </cell>
          <cell r="P14">
            <v>1.8</v>
          </cell>
          <cell r="AG14">
            <v>40512</v>
          </cell>
          <cell r="AH14" t="str">
            <v>=&gt;</v>
          </cell>
          <cell r="AI14">
            <v>3.8699999999999998E-2</v>
          </cell>
          <cell r="BA14">
            <v>12</v>
          </cell>
          <cell r="BB14" t="str">
            <v>Apprentis Loi 230787 Sect.Privé plafonné</v>
          </cell>
          <cell r="BC14" t="str">
            <v>128P</v>
          </cell>
          <cell r="BD14">
            <v>1E-3</v>
          </cell>
          <cell r="BF14">
            <v>1E-3</v>
          </cell>
          <cell r="BH14">
            <v>12</v>
          </cell>
          <cell r="BI14" t="str">
            <v>GMP</v>
          </cell>
          <cell r="BK14">
            <v>62</v>
          </cell>
          <cell r="BL14">
            <v>23.52</v>
          </cell>
          <cell r="BM14">
            <v>38.479999999999997</v>
          </cell>
        </row>
        <row r="15">
          <cell r="A15">
            <v>2013</v>
          </cell>
          <cell r="B15">
            <v>0</v>
          </cell>
          <cell r="C15">
            <v>0</v>
          </cell>
          <cell r="K15" t="str">
            <v>Commerçants</v>
          </cell>
          <cell r="AG15">
            <v>40543</v>
          </cell>
          <cell r="AH15" t="str">
            <v>=&gt;</v>
          </cell>
          <cell r="AI15">
            <v>3.8199999999999998E-2</v>
          </cell>
          <cell r="BA15">
            <v>13</v>
          </cell>
          <cell r="BB15" t="str">
            <v>Contrat de Professionnalisation en totalité</v>
          </cell>
          <cell r="BC15" t="str">
            <v>456T</v>
          </cell>
          <cell r="BD15">
            <v>1.15E-2</v>
          </cell>
          <cell r="BF15">
            <v>1.15E-2</v>
          </cell>
          <cell r="BH15">
            <v>13</v>
          </cell>
          <cell r="BI15" t="str">
            <v>Apec Forfait.</v>
          </cell>
          <cell r="BK15">
            <v>20.770000000000003</v>
          </cell>
          <cell r="BL15">
            <v>8.31</v>
          </cell>
          <cell r="BM15">
            <v>12.46</v>
          </cell>
        </row>
        <row r="16">
          <cell r="A16">
            <v>2014</v>
          </cell>
          <cell r="B16">
            <v>0</v>
          </cell>
          <cell r="C16">
            <v>0</v>
          </cell>
          <cell r="K16" t="str">
            <v xml:space="preserve">Régime vieillesse complémentaire </v>
          </cell>
          <cell r="M16">
            <v>6.5</v>
          </cell>
          <cell r="N16">
            <v>6.5</v>
          </cell>
          <cell r="O16">
            <v>6.5</v>
          </cell>
          <cell r="P16">
            <v>6.5</v>
          </cell>
          <cell r="AG16">
            <v>40574</v>
          </cell>
          <cell r="AH16" t="str">
            <v>=&gt;</v>
          </cell>
          <cell r="AI16">
            <v>3.7999999999999999E-2</v>
          </cell>
          <cell r="BA16">
            <v>14</v>
          </cell>
          <cell r="BB16" t="str">
            <v>Contrat de Professionnalisation plafonné</v>
          </cell>
          <cell r="BC16" t="str">
            <v>456P</v>
          </cell>
          <cell r="BD16">
            <v>6.7500000000000004E-2</v>
          </cell>
          <cell r="BF16">
            <v>6.7500000000000004E-2</v>
          </cell>
          <cell r="BH16">
            <v>14</v>
          </cell>
          <cell r="BI16" t="str">
            <v>---- Retraite Non Cadres ----</v>
          </cell>
          <cell r="BJ16" t="str">
            <v>Code</v>
          </cell>
          <cell r="BK16" t="str">
            <v>Taux</v>
          </cell>
          <cell r="BL16" t="str">
            <v>%PS</v>
          </cell>
          <cell r="BM16" t="str">
            <v>%PP</v>
          </cell>
        </row>
        <row r="17">
          <cell r="A17">
            <v>2015</v>
          </cell>
          <cell r="B17">
            <v>0</v>
          </cell>
          <cell r="C17">
            <v>0</v>
          </cell>
          <cell r="K17" t="str">
            <v>Invalidité</v>
          </cell>
          <cell r="M17">
            <v>1.2</v>
          </cell>
          <cell r="N17">
            <v>1.2</v>
          </cell>
          <cell r="O17">
            <v>1.2</v>
          </cell>
          <cell r="P17">
            <v>1.2</v>
          </cell>
          <cell r="AG17">
            <v>40602</v>
          </cell>
          <cell r="AH17" t="str">
            <v>=&gt;</v>
          </cell>
          <cell r="AI17">
            <v>3.78E-2</v>
          </cell>
          <cell r="BA17">
            <v>15</v>
          </cell>
          <cell r="BB17" t="str">
            <v>Apprentis Loi de 1987 en totalité</v>
          </cell>
          <cell r="BC17" t="str">
            <v>728T</v>
          </cell>
          <cell r="BD17">
            <v>3.0000000000000001E-3</v>
          </cell>
          <cell r="BF17">
            <v>3.0000000000000001E-3</v>
          </cell>
          <cell r="BH17">
            <v>15</v>
          </cell>
          <cell r="BI17" t="str">
            <v>Retraite Non cadres T1</v>
          </cell>
          <cell r="BK17">
            <v>7.4999999999999997E-2</v>
          </cell>
          <cell r="BL17">
            <v>0.03</v>
          </cell>
          <cell r="BM17">
            <v>4.4999999999999998E-2</v>
          </cell>
        </row>
        <row r="18">
          <cell r="K18" t="str">
            <v>Décès</v>
          </cell>
          <cell r="M18">
            <v>0.1</v>
          </cell>
          <cell r="N18">
            <v>0.1</v>
          </cell>
          <cell r="O18">
            <v>0.1</v>
          </cell>
          <cell r="P18">
            <v>0.1</v>
          </cell>
          <cell r="AG18">
            <v>40633</v>
          </cell>
          <cell r="AH18" t="str">
            <v>=&gt;</v>
          </cell>
          <cell r="AI18">
            <v>3.7600000000000001E-2</v>
          </cell>
          <cell r="BA18">
            <v>16</v>
          </cell>
          <cell r="BB18" t="str">
            <v>Apprentis Loi de 1987 plafonné</v>
          </cell>
          <cell r="BC18" t="str">
            <v>728P</v>
          </cell>
          <cell r="BD18">
            <v>1E-3</v>
          </cell>
          <cell r="BF18">
            <v>1E-3</v>
          </cell>
          <cell r="BH18">
            <v>16</v>
          </cell>
          <cell r="BI18" t="str">
            <v>Retraite Non cadres T2</v>
          </cell>
          <cell r="BK18">
            <v>0.2</v>
          </cell>
          <cell r="BL18">
            <v>0.08</v>
          </cell>
          <cell r="BM18">
            <v>0.12</v>
          </cell>
        </row>
        <row r="19">
          <cell r="K19" t="str">
            <v>Professions libérales (CIPAV)</v>
          </cell>
          <cell r="AG19">
            <v>40663</v>
          </cell>
          <cell r="AH19" t="str">
            <v>=&gt;</v>
          </cell>
          <cell r="AI19">
            <v>3.7600000000000001E-2</v>
          </cell>
          <cell r="BA19">
            <v>17</v>
          </cell>
          <cell r="BB19" t="str">
            <v>Réduction salariale Heures sup</v>
          </cell>
          <cell r="BC19" t="str">
            <v>003P</v>
          </cell>
          <cell r="BD19">
            <v>0</v>
          </cell>
          <cell r="BH19">
            <v>17</v>
          </cell>
          <cell r="BI19" t="str">
            <v>Agff T1 Non cadres</v>
          </cell>
          <cell r="BK19">
            <v>0.02</v>
          </cell>
          <cell r="BL19">
            <v>8.0000000000000002E-3</v>
          </cell>
          <cell r="BM19">
            <v>1.2E-2</v>
          </cell>
        </row>
        <row r="20">
          <cell r="K20" t="str">
            <v>Régime vieillesse de base T1</v>
          </cell>
          <cell r="L20" t="str">
            <v>0 à 85% pss</v>
          </cell>
          <cell r="M20">
            <v>8.6</v>
          </cell>
          <cell r="N20">
            <v>8.6</v>
          </cell>
          <cell r="O20">
            <v>8.6</v>
          </cell>
          <cell r="P20">
            <v>8.6</v>
          </cell>
          <cell r="AG20">
            <v>40694</v>
          </cell>
          <cell r="AH20" t="str">
            <v>=&gt;</v>
          </cell>
          <cell r="AI20">
            <v>3.7699999999999997E-2</v>
          </cell>
          <cell r="BA20">
            <v>18</v>
          </cell>
          <cell r="BB20" t="str">
            <v>Déduction PP heures sup 20 sal au +</v>
          </cell>
          <cell r="BC20" t="str">
            <v>004P</v>
          </cell>
          <cell r="BD20">
            <v>0</v>
          </cell>
          <cell r="BH20">
            <v>18</v>
          </cell>
          <cell r="BI20" t="str">
            <v>Agff T2 Non cadres</v>
          </cell>
          <cell r="BK20">
            <v>2.1999999999999999E-2</v>
          </cell>
          <cell r="BL20">
            <v>8.9999999999999993E-3</v>
          </cell>
          <cell r="BM20">
            <v>1.2999999999999999E-2</v>
          </cell>
        </row>
        <row r="21">
          <cell r="K21" t="str">
            <v>Régime vieillesse de base T2</v>
          </cell>
          <cell r="L21" t="str">
            <v>85% à 5 pss</v>
          </cell>
          <cell r="M21">
            <v>1.6</v>
          </cell>
          <cell r="N21">
            <v>1.6</v>
          </cell>
          <cell r="O21">
            <v>1.6</v>
          </cell>
          <cell r="P21">
            <v>1.6</v>
          </cell>
          <cell r="AG21">
            <v>40724</v>
          </cell>
          <cell r="AH21" t="str">
            <v>=&gt;</v>
          </cell>
          <cell r="BA21">
            <v>19</v>
          </cell>
          <cell r="BB21" t="str">
            <v>AT apprentis 79</v>
          </cell>
          <cell r="BC21" t="str">
            <v>161D</v>
          </cell>
          <cell r="BD21">
            <v>1.4E-2</v>
          </cell>
          <cell r="BF21">
            <v>1.4E-2</v>
          </cell>
          <cell r="BH21">
            <v>19</v>
          </cell>
          <cell r="BK21" t="str">
            <v>Mtt</v>
          </cell>
          <cell r="BL21" t="str">
            <v>Mtt PS</v>
          </cell>
          <cell r="BM21" t="str">
            <v>Mtt PP</v>
          </cell>
        </row>
        <row r="22">
          <cell r="K22" t="str">
            <v>Régime vieillesse complémentaire 
(seuil revenus)</v>
          </cell>
          <cell r="L22" t="str">
            <v>rev.&lt;</v>
          </cell>
          <cell r="M22">
            <v>39811</v>
          </cell>
          <cell r="N22">
            <v>40605</v>
          </cell>
          <cell r="O22">
            <v>40605</v>
          </cell>
          <cell r="P22">
            <v>40605</v>
          </cell>
          <cell r="AG22">
            <v>40755</v>
          </cell>
          <cell r="AH22" t="str">
            <v>=&gt;</v>
          </cell>
          <cell r="BA22">
            <v>20</v>
          </cell>
          <cell r="BB22" t="str">
            <v>Contrib.assurance chômage</v>
          </cell>
          <cell r="BC22">
            <v>772</v>
          </cell>
          <cell r="BD22">
            <v>6.4000000000000001E-2</v>
          </cell>
          <cell r="BE22">
            <v>2.4E-2</v>
          </cell>
          <cell r="BF22">
            <v>0.04</v>
          </cell>
          <cell r="BH22">
            <v>20</v>
          </cell>
          <cell r="BK22">
            <v>0</v>
          </cell>
        </row>
        <row r="23">
          <cell r="L23" t="str">
            <v>rev.jusqu'à</v>
          </cell>
          <cell r="M23">
            <v>47509</v>
          </cell>
          <cell r="N23">
            <v>48459</v>
          </cell>
          <cell r="O23">
            <v>48460</v>
          </cell>
          <cell r="P23">
            <v>48460</v>
          </cell>
          <cell r="AG23">
            <v>40786</v>
          </cell>
          <cell r="AH23" t="str">
            <v>=&gt;</v>
          </cell>
          <cell r="BA23">
            <v>21</v>
          </cell>
          <cell r="BB23" t="str">
            <v>Cotisations AGS cas général</v>
          </cell>
          <cell r="BC23">
            <v>937</v>
          </cell>
          <cell r="BD23">
            <v>4.0000000000000001E-3</v>
          </cell>
          <cell r="BF23">
            <v>4.0000000000000001E-3</v>
          </cell>
          <cell r="BH23">
            <v>21</v>
          </cell>
          <cell r="BK23">
            <v>0</v>
          </cell>
        </row>
        <row r="24">
          <cell r="L24" t="str">
            <v>rev.jusqu'à</v>
          </cell>
          <cell r="M24">
            <v>55757</v>
          </cell>
          <cell r="N24">
            <v>56870</v>
          </cell>
          <cell r="O24">
            <v>56870</v>
          </cell>
          <cell r="P24">
            <v>56870</v>
          </cell>
          <cell r="AG24">
            <v>40816</v>
          </cell>
          <cell r="AH24" t="str">
            <v>=&gt;</v>
          </cell>
          <cell r="BA24">
            <v>22</v>
          </cell>
          <cell r="BB24" t="str">
            <v>Contrib.assur.chômage apprentis loi de 87</v>
          </cell>
          <cell r="BC24">
            <v>423</v>
          </cell>
          <cell r="BD24">
            <v>0.04</v>
          </cell>
          <cell r="BF24">
            <v>0.04</v>
          </cell>
          <cell r="BH24">
            <v>22</v>
          </cell>
          <cell r="BI24" t="str">
            <v>---- Retraite Apprentis ----</v>
          </cell>
          <cell r="BJ24" t="str">
            <v>Code</v>
          </cell>
          <cell r="BK24" t="str">
            <v>Taux</v>
          </cell>
          <cell r="BL24" t="str">
            <v>%PS</v>
          </cell>
          <cell r="BM24" t="str">
            <v>%PP</v>
          </cell>
        </row>
        <row r="25">
          <cell r="L25" t="str">
            <v>rev.jusqu'à</v>
          </cell>
          <cell r="M25">
            <v>64006</v>
          </cell>
          <cell r="N25">
            <v>65285</v>
          </cell>
          <cell r="O25">
            <v>65285</v>
          </cell>
          <cell r="P25">
            <v>65285</v>
          </cell>
          <cell r="AG25">
            <v>40847</v>
          </cell>
          <cell r="AH25" t="str">
            <v>=&gt;</v>
          </cell>
          <cell r="BA25">
            <v>23</v>
          </cell>
          <cell r="BD25">
            <v>0</v>
          </cell>
          <cell r="BH25">
            <v>23</v>
          </cell>
          <cell r="BI25" t="str">
            <v>Retraite Apprentis loi 1988 T1</v>
          </cell>
          <cell r="BK25">
            <v>4.4999999999999998E-2</v>
          </cell>
          <cell r="BM25">
            <v>4.4999999999999998E-2</v>
          </cell>
        </row>
        <row r="26">
          <cell r="L26" t="str">
            <v>rev.jusqu'à</v>
          </cell>
          <cell r="M26">
            <v>80063</v>
          </cell>
          <cell r="N26">
            <v>81665</v>
          </cell>
          <cell r="O26">
            <v>81665</v>
          </cell>
          <cell r="P26">
            <v>81665</v>
          </cell>
          <cell r="AG26">
            <v>40877</v>
          </cell>
          <cell r="AH26" t="str">
            <v>=&gt;</v>
          </cell>
          <cell r="BA26">
            <v>24</v>
          </cell>
          <cell r="BD26">
            <v>0</v>
          </cell>
          <cell r="BH26">
            <v>24</v>
          </cell>
          <cell r="BI26" t="str">
            <v>Retraite Apprentis loi 1988 T2</v>
          </cell>
          <cell r="BK26">
            <v>0.12</v>
          </cell>
          <cell r="BM26">
            <v>0.12</v>
          </cell>
        </row>
        <row r="27">
          <cell r="L27" t="str">
            <v>rev.jusqu'à</v>
          </cell>
          <cell r="M27">
            <v>80063</v>
          </cell>
          <cell r="N27">
            <v>81665</v>
          </cell>
          <cell r="O27">
            <v>81665</v>
          </cell>
          <cell r="P27">
            <v>81665</v>
          </cell>
          <cell r="AG27">
            <v>40908</v>
          </cell>
          <cell r="AH27" t="str">
            <v>=&gt;</v>
          </cell>
          <cell r="BA27">
            <v>25</v>
          </cell>
          <cell r="BD27">
            <v>0</v>
          </cell>
          <cell r="BH27">
            <v>25</v>
          </cell>
          <cell r="BI27" t="str">
            <v>Agff Apprentis loi 1988 T1</v>
          </cell>
          <cell r="BK27">
            <v>1.2E-2</v>
          </cell>
          <cell r="BM27">
            <v>1.2E-2</v>
          </cell>
        </row>
        <row r="28">
          <cell r="K28" t="str">
            <v>Régime vieillesse complémentaire 
(montant cotisation)</v>
          </cell>
          <cell r="L28" t="str">
            <v>Classe 1</v>
          </cell>
          <cell r="M28">
            <v>924</v>
          </cell>
          <cell r="N28">
            <v>988</v>
          </cell>
          <cell r="O28">
            <v>1032</v>
          </cell>
          <cell r="P28">
            <v>1032</v>
          </cell>
          <cell r="AG28">
            <v>40939</v>
          </cell>
          <cell r="AH28" t="str">
            <v>=&gt;</v>
          </cell>
          <cell r="BA28">
            <v>26</v>
          </cell>
          <cell r="BD28">
            <v>0</v>
          </cell>
          <cell r="BH28">
            <v>26</v>
          </cell>
          <cell r="BK28" t="str">
            <v>Mtt</v>
          </cell>
          <cell r="BL28" t="str">
            <v>Mtt PS</v>
          </cell>
          <cell r="BM28" t="str">
            <v>Mtt PP</v>
          </cell>
        </row>
        <row r="29">
          <cell r="L29" t="str">
            <v>Classe 2</v>
          </cell>
          <cell r="M29">
            <v>1848</v>
          </cell>
          <cell r="N29">
            <v>1976</v>
          </cell>
          <cell r="O29">
            <v>2064</v>
          </cell>
          <cell r="P29">
            <v>2064</v>
          </cell>
          <cell r="AG29">
            <v>40968</v>
          </cell>
          <cell r="AH29" t="str">
            <v>=&gt;</v>
          </cell>
          <cell r="BA29">
            <v>27</v>
          </cell>
          <cell r="BD29">
            <v>0</v>
          </cell>
          <cell r="BH29">
            <v>27</v>
          </cell>
          <cell r="BI29" t="str">
            <v>Forfait apprentis</v>
          </cell>
          <cell r="BK29">
            <v>12</v>
          </cell>
          <cell r="BM29">
            <v>12</v>
          </cell>
        </row>
        <row r="30">
          <cell r="L30" t="str">
            <v>Classe 3</v>
          </cell>
          <cell r="M30">
            <v>2772</v>
          </cell>
          <cell r="N30">
            <v>2964</v>
          </cell>
          <cell r="O30">
            <v>3096</v>
          </cell>
          <cell r="P30">
            <v>3096</v>
          </cell>
          <cell r="AG30">
            <v>40999</v>
          </cell>
          <cell r="AH30" t="str">
            <v>=&gt;</v>
          </cell>
          <cell r="BA30">
            <v>28</v>
          </cell>
          <cell r="BD30">
            <v>0</v>
          </cell>
          <cell r="BH30">
            <v>28</v>
          </cell>
          <cell r="BK30">
            <v>12</v>
          </cell>
          <cell r="BM30">
            <v>12</v>
          </cell>
        </row>
        <row r="31">
          <cell r="L31" t="str">
            <v>Classe 5</v>
          </cell>
          <cell r="M31">
            <v>4620</v>
          </cell>
          <cell r="N31">
            <v>4940</v>
          </cell>
          <cell r="O31">
            <v>5160</v>
          </cell>
          <cell r="P31">
            <v>5160</v>
          </cell>
          <cell r="AG31">
            <v>41029</v>
          </cell>
          <cell r="AH31" t="str">
            <v>=&gt;</v>
          </cell>
          <cell r="BA31">
            <v>29</v>
          </cell>
          <cell r="BD31">
            <v>0</v>
          </cell>
          <cell r="BH31">
            <v>29</v>
          </cell>
          <cell r="BI31" t="str">
            <v>---- Prévoyance Cadres ----</v>
          </cell>
          <cell r="BJ31" t="str">
            <v>Code</v>
          </cell>
          <cell r="BK31" t="str">
            <v>Taux</v>
          </cell>
          <cell r="BL31" t="str">
            <v>%PS</v>
          </cell>
          <cell r="BM31" t="str">
            <v>%PP</v>
          </cell>
        </row>
        <row r="32">
          <cell r="L32" t="str">
            <v>Classe 7</v>
          </cell>
          <cell r="M32">
            <v>6468</v>
          </cell>
          <cell r="N32">
            <v>6916</v>
          </cell>
          <cell r="O32">
            <v>7224</v>
          </cell>
          <cell r="P32">
            <v>7224</v>
          </cell>
          <cell r="AG32">
            <v>41060</v>
          </cell>
          <cell r="AH32" t="str">
            <v>=&gt;</v>
          </cell>
          <cell r="BA32">
            <v>30</v>
          </cell>
          <cell r="BD32">
            <v>0</v>
          </cell>
          <cell r="BH32">
            <v>30</v>
          </cell>
          <cell r="BI32" t="str">
            <v>Tranche A</v>
          </cell>
          <cell r="BK32">
            <v>4.0399999999999998E-2</v>
          </cell>
          <cell r="BL32">
            <v>1.21E-2</v>
          </cell>
          <cell r="BM32">
            <v>2.8299999999999999E-2</v>
          </cell>
        </row>
        <row r="33">
          <cell r="L33" t="str">
            <v>Classe 10</v>
          </cell>
          <cell r="M33">
            <v>9240</v>
          </cell>
          <cell r="N33">
            <v>9880</v>
          </cell>
          <cell r="O33">
            <v>10320</v>
          </cell>
          <cell r="P33">
            <v>10320</v>
          </cell>
          <cell r="AG33">
            <v>41090</v>
          </cell>
          <cell r="AH33" t="str">
            <v>=&gt;</v>
          </cell>
          <cell r="BA33">
            <v>31</v>
          </cell>
          <cell r="BD33">
            <v>0</v>
          </cell>
          <cell r="BH33">
            <v>31</v>
          </cell>
          <cell r="BI33" t="str">
            <v>Tranche B</v>
          </cell>
          <cell r="BK33">
            <v>6.2599999999999989E-2</v>
          </cell>
          <cell r="BL33">
            <v>1.8779999999999998E-2</v>
          </cell>
          <cell r="BM33">
            <v>4.3819999999999991E-2</v>
          </cell>
        </row>
        <row r="34">
          <cell r="K34" t="str">
            <v>Régime vieillesse complémentaire 
(conjoint facultative)</v>
          </cell>
          <cell r="L34" t="str">
            <v>Classe 1</v>
          </cell>
          <cell r="M34">
            <v>231</v>
          </cell>
          <cell r="N34">
            <v>247</v>
          </cell>
          <cell r="O34">
            <v>258</v>
          </cell>
          <cell r="P34">
            <v>258</v>
          </cell>
          <cell r="AG34">
            <v>41121</v>
          </cell>
          <cell r="AH34" t="str">
            <v>=&gt;</v>
          </cell>
          <cell r="BA34">
            <v>32</v>
          </cell>
          <cell r="BD34">
            <v>0</v>
          </cell>
          <cell r="BH34">
            <v>32</v>
          </cell>
          <cell r="BK34">
            <v>0</v>
          </cell>
        </row>
        <row r="35">
          <cell r="L35" t="str">
            <v>Classe 2</v>
          </cell>
          <cell r="M35">
            <v>462</v>
          </cell>
          <cell r="N35">
            <v>494</v>
          </cell>
          <cell r="O35">
            <v>516</v>
          </cell>
          <cell r="P35">
            <v>516</v>
          </cell>
          <cell r="AG35">
            <v>41152</v>
          </cell>
          <cell r="AH35" t="str">
            <v>=&gt;</v>
          </cell>
          <cell r="BA35">
            <v>33</v>
          </cell>
          <cell r="BD35">
            <v>0</v>
          </cell>
          <cell r="BH35">
            <v>33</v>
          </cell>
          <cell r="BK35">
            <v>0</v>
          </cell>
        </row>
        <row r="36">
          <cell r="L36" t="str">
            <v>Classe 3</v>
          </cell>
          <cell r="M36">
            <v>693</v>
          </cell>
          <cell r="N36">
            <v>741</v>
          </cell>
          <cell r="O36">
            <v>774</v>
          </cell>
          <cell r="P36">
            <v>774</v>
          </cell>
          <cell r="AG36">
            <v>41182</v>
          </cell>
          <cell r="AH36" t="str">
            <v>=&gt;</v>
          </cell>
          <cell r="BA36">
            <v>34</v>
          </cell>
          <cell r="BD36">
            <v>0</v>
          </cell>
          <cell r="BH36">
            <v>34</v>
          </cell>
          <cell r="BK36">
            <v>0</v>
          </cell>
        </row>
        <row r="37">
          <cell r="L37" t="str">
            <v>Classe 5</v>
          </cell>
          <cell r="M37">
            <v>1155</v>
          </cell>
          <cell r="N37">
            <v>1235</v>
          </cell>
          <cell r="O37">
            <v>1290</v>
          </cell>
          <cell r="P37">
            <v>1290</v>
          </cell>
          <cell r="AG37">
            <v>41213</v>
          </cell>
          <cell r="AH37" t="str">
            <v>=&gt;</v>
          </cell>
          <cell r="BH37">
            <v>35</v>
          </cell>
          <cell r="BK37" t="str">
            <v>Mtt</v>
          </cell>
          <cell r="BL37" t="str">
            <v>Mtt PS</v>
          </cell>
          <cell r="BM37" t="str">
            <v>Mtt PP</v>
          </cell>
        </row>
        <row r="38">
          <cell r="L38" t="str">
            <v>Classe 7</v>
          </cell>
          <cell r="M38">
            <v>1617</v>
          </cell>
          <cell r="N38">
            <v>1729</v>
          </cell>
          <cell r="O38">
            <v>1806</v>
          </cell>
          <cell r="P38">
            <v>1806</v>
          </cell>
          <cell r="AG38">
            <v>41243</v>
          </cell>
          <cell r="AH38" t="str">
            <v>=&gt;</v>
          </cell>
          <cell r="BH38">
            <v>36</v>
          </cell>
          <cell r="BK38">
            <v>0</v>
          </cell>
        </row>
        <row r="39">
          <cell r="L39" t="str">
            <v>Classe 10</v>
          </cell>
          <cell r="M39">
            <v>2310</v>
          </cell>
          <cell r="N39">
            <v>2470</v>
          </cell>
          <cell r="O39">
            <v>2580</v>
          </cell>
          <cell r="P39">
            <v>2580</v>
          </cell>
          <cell r="AG39">
            <v>41274</v>
          </cell>
          <cell r="AH39" t="str">
            <v>=&gt;</v>
          </cell>
          <cell r="BH39">
            <v>37</v>
          </cell>
          <cell r="BK39">
            <v>0</v>
          </cell>
        </row>
        <row r="40">
          <cell r="K40" t="str">
            <v>Invalidité/décès</v>
          </cell>
          <cell r="L40" t="str">
            <v>Classe A</v>
          </cell>
          <cell r="M40">
            <v>76</v>
          </cell>
          <cell r="N40">
            <v>76</v>
          </cell>
          <cell r="O40">
            <v>76</v>
          </cell>
          <cell r="P40">
            <v>76</v>
          </cell>
          <cell r="AG40">
            <v>41305</v>
          </cell>
          <cell r="AH40" t="str">
            <v>=&gt;</v>
          </cell>
          <cell r="BH40">
            <v>38</v>
          </cell>
          <cell r="BK40">
            <v>0</v>
          </cell>
        </row>
        <row r="41">
          <cell r="L41" t="str">
            <v>Classe B</v>
          </cell>
          <cell r="M41">
            <v>228</v>
          </cell>
          <cell r="N41">
            <v>228</v>
          </cell>
          <cell r="O41">
            <v>228</v>
          </cell>
          <cell r="P41">
            <v>228</v>
          </cell>
          <cell r="AG41">
            <v>41333</v>
          </cell>
          <cell r="AH41" t="str">
            <v>=&gt;</v>
          </cell>
          <cell r="BH41">
            <v>39</v>
          </cell>
          <cell r="BI41" t="str">
            <v>-- Prévoyance Non Cadres --</v>
          </cell>
          <cell r="BK41" t="str">
            <v>Taux</v>
          </cell>
          <cell r="BL41" t="str">
            <v>%PS</v>
          </cell>
          <cell r="BM41" t="str">
            <v>%PP</v>
          </cell>
        </row>
        <row r="42">
          <cell r="L42" t="str">
            <v>Classe C</v>
          </cell>
          <cell r="M42">
            <v>380</v>
          </cell>
          <cell r="N42">
            <v>380</v>
          </cell>
          <cell r="O42">
            <v>380</v>
          </cell>
          <cell r="P42">
            <v>380</v>
          </cell>
          <cell r="AG42">
            <v>41364</v>
          </cell>
          <cell r="AH42" t="str">
            <v>=&gt;</v>
          </cell>
          <cell r="BH42">
            <v>40</v>
          </cell>
          <cell r="BI42" t="str">
            <v>Mutuelle santé</v>
          </cell>
          <cell r="BK42">
            <v>8.0100000000000005E-2</v>
          </cell>
          <cell r="BL42">
            <v>0.04</v>
          </cell>
          <cell r="BM42">
            <v>4.0099999999999997E-2</v>
          </cell>
        </row>
        <row r="43">
          <cell r="K43" t="str">
            <v>Médecins</v>
          </cell>
          <cell r="AG43">
            <v>41394</v>
          </cell>
          <cell r="AH43" t="str">
            <v>=&gt;</v>
          </cell>
          <cell r="BH43">
            <v>41</v>
          </cell>
          <cell r="BI43" t="str">
            <v>Mutuelle prevoyance</v>
          </cell>
          <cell r="BK43">
            <v>2.35E-2</v>
          </cell>
          <cell r="BL43">
            <v>7.0000000000000001E-3</v>
          </cell>
          <cell r="BM43">
            <v>1.6500000000000001E-2</v>
          </cell>
        </row>
        <row r="44">
          <cell r="K44" t="str">
            <v>Allocations Familiales (secteur 1)</v>
          </cell>
          <cell r="L44" t="str">
            <v>1 pss</v>
          </cell>
          <cell r="M44">
            <v>0.4</v>
          </cell>
          <cell r="N44">
            <v>0.4</v>
          </cell>
          <cell r="O44">
            <v>0.4</v>
          </cell>
          <cell r="P44">
            <v>0.4</v>
          </cell>
          <cell r="AG44">
            <v>41425</v>
          </cell>
          <cell r="AH44" t="str">
            <v>=&gt;</v>
          </cell>
          <cell r="BH44">
            <v>42</v>
          </cell>
          <cell r="BK44">
            <v>0</v>
          </cell>
        </row>
        <row r="45">
          <cell r="L45" t="str">
            <v>&gt; 1 pss</v>
          </cell>
          <cell r="M45">
            <v>2.5</v>
          </cell>
          <cell r="N45">
            <v>2.5</v>
          </cell>
          <cell r="O45">
            <v>2.5</v>
          </cell>
          <cell r="P45">
            <v>2.5</v>
          </cell>
          <cell r="AG45">
            <v>41455</v>
          </cell>
          <cell r="AH45" t="str">
            <v>=&gt;</v>
          </cell>
          <cell r="BH45">
            <v>43</v>
          </cell>
          <cell r="BK45" t="str">
            <v>Mtt</v>
          </cell>
          <cell r="BL45" t="str">
            <v>Mtt PS</v>
          </cell>
          <cell r="BM45" t="str">
            <v>Mtt PP</v>
          </cell>
        </row>
        <row r="46">
          <cell r="K46" t="str">
            <v>Allocations Familiales (secteur 2)</v>
          </cell>
          <cell r="L46" t="str">
            <v>totalité</v>
          </cell>
          <cell r="M46">
            <v>5.4</v>
          </cell>
          <cell r="N46">
            <v>5.4</v>
          </cell>
          <cell r="O46">
            <v>5.4</v>
          </cell>
          <cell r="P46">
            <v>5.4</v>
          </cell>
          <cell r="AG46">
            <v>41486</v>
          </cell>
          <cell r="AH46" t="str">
            <v>=&gt;</v>
          </cell>
          <cell r="BH46">
            <v>44</v>
          </cell>
          <cell r="BK46">
            <v>0</v>
          </cell>
        </row>
        <row r="47">
          <cell r="K47" t="str">
            <v>Maladie CNAMTS (secteur 1)</v>
          </cell>
          <cell r="L47" t="str">
            <v>totalité</v>
          </cell>
          <cell r="M47">
            <v>0.11</v>
          </cell>
          <cell r="N47">
            <v>0.11</v>
          </cell>
          <cell r="O47">
            <v>0.11</v>
          </cell>
          <cell r="P47">
            <v>0.11</v>
          </cell>
          <cell r="AG47">
            <v>41517</v>
          </cell>
          <cell r="AH47" t="str">
            <v>=&gt;</v>
          </cell>
          <cell r="BH47">
            <v>45</v>
          </cell>
          <cell r="BK47">
            <v>0</v>
          </cell>
        </row>
        <row r="48">
          <cell r="K48" t="str">
            <v>Maladie CNAMTS (secteur 2)</v>
          </cell>
          <cell r="L48" t="str">
            <v>totalité</v>
          </cell>
          <cell r="M48">
            <v>9.81</v>
          </cell>
          <cell r="N48">
            <v>9.81</v>
          </cell>
          <cell r="O48">
            <v>9.81</v>
          </cell>
          <cell r="P48">
            <v>9.81</v>
          </cell>
          <cell r="AG48">
            <v>41547</v>
          </cell>
          <cell r="AH48" t="str">
            <v>=&gt;</v>
          </cell>
          <cell r="BH48">
            <v>46</v>
          </cell>
          <cell r="BI48" t="str">
            <v>-- Prévoyance Apprentis --</v>
          </cell>
          <cell r="BK48" t="str">
            <v>Taux</v>
          </cell>
          <cell r="BL48" t="str">
            <v>%PS</v>
          </cell>
          <cell r="BM48" t="str">
            <v>%PP</v>
          </cell>
        </row>
        <row r="49">
          <cell r="K49" t="str">
            <v>Maladie RSI (secteur 2 ou 3)</v>
          </cell>
          <cell r="L49" t="str">
            <v>1 pss</v>
          </cell>
          <cell r="M49">
            <v>0.6</v>
          </cell>
          <cell r="N49">
            <v>0.6</v>
          </cell>
          <cell r="O49">
            <v>0.6</v>
          </cell>
          <cell r="P49">
            <v>0.6</v>
          </cell>
          <cell r="AG49">
            <v>41578</v>
          </cell>
          <cell r="AH49" t="str">
            <v>=&gt;</v>
          </cell>
          <cell r="BH49">
            <v>47</v>
          </cell>
          <cell r="BI49" t="str">
            <v>Prévoyance T1 Apprentis Loi 1988</v>
          </cell>
          <cell r="BK49">
            <v>1.0800000000000001E-2</v>
          </cell>
          <cell r="BL49">
            <v>5.4000000000000003E-3</v>
          </cell>
          <cell r="BM49">
            <v>5.4000000000000003E-3</v>
          </cell>
        </row>
        <row r="50">
          <cell r="L50" t="str">
            <v>5 pss</v>
          </cell>
          <cell r="M50">
            <v>5.9</v>
          </cell>
          <cell r="N50">
            <v>5.9</v>
          </cell>
          <cell r="O50">
            <v>5.9</v>
          </cell>
          <cell r="P50">
            <v>5.9</v>
          </cell>
          <cell r="AG50">
            <v>41608</v>
          </cell>
          <cell r="AH50" t="str">
            <v>=&gt;</v>
          </cell>
          <cell r="BH50">
            <v>48</v>
          </cell>
          <cell r="BK50">
            <v>0</v>
          </cell>
        </row>
        <row r="51">
          <cell r="K51" t="str">
            <v xml:space="preserve">Régime vieillesse compl. </v>
          </cell>
          <cell r="L51" t="str">
            <v>0 à 85% pss</v>
          </cell>
          <cell r="M51">
            <v>9.1</v>
          </cell>
          <cell r="N51">
            <v>9.1999999999999993</v>
          </cell>
          <cell r="O51">
            <v>9.1999999999999993</v>
          </cell>
          <cell r="P51">
            <v>9.1999999999999993</v>
          </cell>
          <cell r="AG51">
            <v>41639</v>
          </cell>
          <cell r="AH51" t="str">
            <v>=&gt;</v>
          </cell>
          <cell r="BH51">
            <v>49</v>
          </cell>
          <cell r="BK51">
            <v>0</v>
          </cell>
        </row>
        <row r="52">
          <cell r="K52" t="str">
            <v>Régime vieillesse compl.(seuil rev.)</v>
          </cell>
          <cell r="L52" t="str">
            <v>rev.jusqu'à</v>
          </cell>
          <cell r="M52">
            <v>110100</v>
          </cell>
          <cell r="N52">
            <v>113400</v>
          </cell>
          <cell r="O52">
            <v>113000</v>
          </cell>
          <cell r="P52">
            <v>123732</v>
          </cell>
          <cell r="AG52">
            <v>41670</v>
          </cell>
          <cell r="AH52" t="str">
            <v>=&gt;</v>
          </cell>
          <cell r="BH52">
            <v>50</v>
          </cell>
          <cell r="BK52" t="str">
            <v>Mtt</v>
          </cell>
          <cell r="BL52" t="str">
            <v>Mtt PS</v>
          </cell>
          <cell r="BM52" t="str">
            <v>Mtt PP</v>
          </cell>
        </row>
        <row r="53">
          <cell r="K53" t="str">
            <v>Cotisation forfaitaire ASV</v>
          </cell>
          <cell r="L53" t="str">
            <v>secteur 1</v>
          </cell>
          <cell r="M53">
            <v>1260</v>
          </cell>
          <cell r="N53">
            <v>1320</v>
          </cell>
          <cell r="O53">
            <v>1320</v>
          </cell>
          <cell r="P53">
            <v>1380</v>
          </cell>
          <cell r="AG53">
            <v>41698</v>
          </cell>
          <cell r="AH53" t="str">
            <v>=&gt;</v>
          </cell>
          <cell r="BH53">
            <v>51</v>
          </cell>
          <cell r="BK53">
            <v>0</v>
          </cell>
        </row>
        <row r="54">
          <cell r="L54" t="str">
            <v>secteur 2</v>
          </cell>
          <cell r="M54">
            <v>3780</v>
          </cell>
          <cell r="N54">
            <v>3960</v>
          </cell>
          <cell r="O54">
            <v>3960</v>
          </cell>
          <cell r="P54">
            <v>4140</v>
          </cell>
          <cell r="AG54">
            <v>41729</v>
          </cell>
          <cell r="AH54" t="str">
            <v>=&gt;</v>
          </cell>
          <cell r="BH54">
            <v>52</v>
          </cell>
          <cell r="BI54" t="str">
            <v>-- Divers --</v>
          </cell>
          <cell r="BK54" t="str">
            <v>Taux</v>
          </cell>
          <cell r="BL54" t="str">
            <v>%PS</v>
          </cell>
          <cell r="BM54" t="str">
            <v>%PP</v>
          </cell>
        </row>
        <row r="55">
          <cell r="K55" t="str">
            <v>Invalidité-décès</v>
          </cell>
          <cell r="L55" t="str">
            <v>Forf.</v>
          </cell>
          <cell r="M55">
            <v>652</v>
          </cell>
          <cell r="N55">
            <v>680</v>
          </cell>
          <cell r="O55">
            <v>696</v>
          </cell>
          <cell r="P55">
            <v>700</v>
          </cell>
          <cell r="AG55">
            <v>41759</v>
          </cell>
          <cell r="AH55" t="str">
            <v>=&gt;</v>
          </cell>
          <cell r="BH55">
            <v>53</v>
          </cell>
          <cell r="BK55">
            <v>0</v>
          </cell>
        </row>
        <row r="56">
          <cell r="K56" t="str">
            <v>Cotisation proportionnelle ADR</v>
          </cell>
          <cell r="L56" t="str">
            <v>Forf.non plafonnée</v>
          </cell>
          <cell r="M56">
            <v>0.125</v>
          </cell>
          <cell r="N56">
            <v>0.125</v>
          </cell>
          <cell r="O56">
            <v>3.5000000000000003E-2</v>
          </cell>
          <cell r="P56">
            <v>3.5000000000000003E-2</v>
          </cell>
          <cell r="AG56">
            <v>41790</v>
          </cell>
          <cell r="AH56" t="str">
            <v>=&gt;</v>
          </cell>
          <cell r="BH56">
            <v>54</v>
          </cell>
          <cell r="BK56">
            <v>0</v>
          </cell>
        </row>
        <row r="57">
          <cell r="K57" t="str">
            <v>Contribut.union rég.médecins</v>
          </cell>
          <cell r="L57" t="str">
            <v>1 pss</v>
          </cell>
          <cell r="M57">
            <v>0.5</v>
          </cell>
          <cell r="N57">
            <v>0.5</v>
          </cell>
          <cell r="O57">
            <v>0.5</v>
          </cell>
          <cell r="P57">
            <v>0.5</v>
          </cell>
          <cell r="AG57">
            <v>41820</v>
          </cell>
          <cell r="AH57" t="str">
            <v>=&gt;</v>
          </cell>
          <cell r="BH57">
            <v>55</v>
          </cell>
          <cell r="BK57">
            <v>0</v>
          </cell>
        </row>
        <row r="58">
          <cell r="K58" t="str">
            <v>Chirurgiens dentistes</v>
          </cell>
          <cell r="AG58">
            <v>41851</v>
          </cell>
          <cell r="AH58" t="str">
            <v>=&gt;</v>
          </cell>
          <cell r="BH58">
            <v>56</v>
          </cell>
          <cell r="BK58">
            <v>0</v>
          </cell>
        </row>
        <row r="59">
          <cell r="K59" t="str">
            <v xml:space="preserve">Régime vieillesse compl. </v>
          </cell>
          <cell r="L59" t="str">
            <v>Forf.</v>
          </cell>
          <cell r="M59">
            <v>2160</v>
          </cell>
          <cell r="N59">
            <v>2208</v>
          </cell>
          <cell r="O59">
            <v>2232</v>
          </cell>
          <cell r="P59">
            <v>2268</v>
          </cell>
          <cell r="AG59">
            <v>41882</v>
          </cell>
          <cell r="AH59" t="str">
            <v>=&gt;</v>
          </cell>
          <cell r="BH59">
            <v>57</v>
          </cell>
          <cell r="BK59" t="str">
            <v>Mtt</v>
          </cell>
          <cell r="BL59" t="str">
            <v>Mtt PS</v>
          </cell>
          <cell r="BM59" t="str">
            <v>Mtt PP</v>
          </cell>
        </row>
        <row r="60">
          <cell r="K60" t="str">
            <v xml:space="preserve">Régime vieillesse compl. </v>
          </cell>
          <cell r="L60" t="str">
            <v>1 à 5 pss</v>
          </cell>
          <cell r="M60">
            <v>9.85</v>
          </cell>
          <cell r="N60">
            <v>9.9</v>
          </cell>
          <cell r="O60">
            <v>9.9</v>
          </cell>
          <cell r="P60">
            <v>10</v>
          </cell>
          <cell r="AG60">
            <v>41912</v>
          </cell>
          <cell r="AH60" t="str">
            <v>=&gt;</v>
          </cell>
          <cell r="BH60">
            <v>58</v>
          </cell>
          <cell r="BK60">
            <v>0</v>
          </cell>
        </row>
        <row r="61">
          <cell r="K61" t="str">
            <v>Presta.vieillesse compl.PCV (ex.ASV)</v>
          </cell>
          <cell r="L61" t="str">
            <v>Forf.</v>
          </cell>
          <cell r="M61">
            <v>1200</v>
          </cell>
          <cell r="N61">
            <v>1300</v>
          </cell>
          <cell r="O61">
            <v>1301</v>
          </cell>
          <cell r="P61">
            <v>1320</v>
          </cell>
          <cell r="AG61">
            <v>41943</v>
          </cell>
          <cell r="AH61" t="str">
            <v>=&gt;</v>
          </cell>
          <cell r="BH61">
            <v>59</v>
          </cell>
          <cell r="BK61">
            <v>0</v>
          </cell>
        </row>
        <row r="62">
          <cell r="K62" t="str">
            <v>Presta.vieillesse compl.PCV (ex.ASV)</v>
          </cell>
          <cell r="L62" t="str">
            <v>0 à 5 pss</v>
          </cell>
          <cell r="M62">
            <v>0.375</v>
          </cell>
          <cell r="N62">
            <v>0.375</v>
          </cell>
          <cell r="O62">
            <v>0.375</v>
          </cell>
          <cell r="P62">
            <v>0.375</v>
          </cell>
          <cell r="AG62">
            <v>41973</v>
          </cell>
          <cell r="AH62" t="str">
            <v>=&gt;</v>
          </cell>
          <cell r="BH62">
            <v>60</v>
          </cell>
          <cell r="BK62">
            <v>0</v>
          </cell>
        </row>
        <row r="63">
          <cell r="K63" t="str">
            <v>Invalidité-décès</v>
          </cell>
          <cell r="L63" t="str">
            <v>Forf.</v>
          </cell>
          <cell r="M63">
            <v>1038</v>
          </cell>
          <cell r="N63">
            <v>1059</v>
          </cell>
          <cell r="O63">
            <v>1064</v>
          </cell>
          <cell r="P63">
            <v>1064</v>
          </cell>
          <cell r="AG63">
            <v>42004</v>
          </cell>
          <cell r="AH63" t="str">
            <v>=&gt;</v>
          </cell>
          <cell r="BH63">
            <v>61</v>
          </cell>
          <cell r="BK63">
            <v>0</v>
          </cell>
        </row>
        <row r="64">
          <cell r="K64" t="str">
            <v>Indemnités journalières</v>
          </cell>
          <cell r="L64" t="str">
            <v>Forf.</v>
          </cell>
          <cell r="M64">
            <v>218</v>
          </cell>
          <cell r="N64">
            <v>222</v>
          </cell>
          <cell r="O64">
            <v>223</v>
          </cell>
          <cell r="P64">
            <v>223</v>
          </cell>
          <cell r="AG64">
            <v>42035</v>
          </cell>
          <cell r="AH64" t="str">
            <v>=&gt;</v>
          </cell>
          <cell r="BH64">
            <v>62</v>
          </cell>
          <cell r="BK64">
            <v>0</v>
          </cell>
        </row>
        <row r="65">
          <cell r="AG65">
            <v>42063</v>
          </cell>
          <cell r="AH65" t="str">
            <v>=&gt;</v>
          </cell>
          <cell r="BH65">
            <v>63</v>
          </cell>
          <cell r="BK65" t="str">
            <v>Taux</v>
          </cell>
          <cell r="BL65" t="str">
            <v>%PS</v>
          </cell>
          <cell r="BM65" t="str">
            <v>%PP</v>
          </cell>
        </row>
        <row r="66">
          <cell r="K66" t="str">
            <v>experts-comptables (CAVEC)</v>
          </cell>
          <cell r="AG66">
            <v>42094</v>
          </cell>
          <cell r="AH66" t="str">
            <v>=&gt;</v>
          </cell>
          <cell r="BH66">
            <v>64</v>
          </cell>
          <cell r="BK66">
            <v>0</v>
          </cell>
        </row>
        <row r="67">
          <cell r="K67" t="str">
            <v>Régime vieillesse complémentaire 
(seuil revenus)</v>
          </cell>
          <cell r="L67" t="str">
            <v>rev.&lt;</v>
          </cell>
          <cell r="M67">
            <v>31099</v>
          </cell>
          <cell r="N67">
            <v>15550</v>
          </cell>
          <cell r="O67">
            <v>15550</v>
          </cell>
          <cell r="P67">
            <v>15720</v>
          </cell>
          <cell r="AG67">
            <v>42124</v>
          </cell>
          <cell r="AH67" t="str">
            <v>=&gt;</v>
          </cell>
          <cell r="BH67">
            <v>65</v>
          </cell>
          <cell r="BK67">
            <v>0</v>
          </cell>
        </row>
        <row r="68">
          <cell r="L68" t="str">
            <v>rev.jusqu'à</v>
          </cell>
          <cell r="M68">
            <v>34676</v>
          </cell>
          <cell r="N68">
            <v>31100</v>
          </cell>
          <cell r="O68">
            <v>31100</v>
          </cell>
          <cell r="P68">
            <v>31440</v>
          </cell>
          <cell r="AG68">
            <v>42155</v>
          </cell>
          <cell r="AH68" t="str">
            <v>=&gt;</v>
          </cell>
        </row>
        <row r="69">
          <cell r="L69" t="str">
            <v>rev.jusqu'à</v>
          </cell>
          <cell r="M69">
            <v>42995</v>
          </cell>
          <cell r="N69">
            <v>43000</v>
          </cell>
          <cell r="O69">
            <v>43000</v>
          </cell>
          <cell r="P69">
            <v>43470</v>
          </cell>
          <cell r="AG69">
            <v>42185</v>
          </cell>
          <cell r="AH69" t="str">
            <v>=&gt;</v>
          </cell>
        </row>
        <row r="70">
          <cell r="L70" t="str">
            <v>rev.jusqu'à</v>
          </cell>
          <cell r="M70">
            <v>55735</v>
          </cell>
          <cell r="N70">
            <v>62055</v>
          </cell>
          <cell r="O70">
            <v>62055</v>
          </cell>
          <cell r="P70">
            <v>62740</v>
          </cell>
          <cell r="AG70">
            <v>42216</v>
          </cell>
          <cell r="AH70" t="str">
            <v>=&gt;</v>
          </cell>
        </row>
        <row r="71">
          <cell r="L71" t="str">
            <v>rev.jusqu'à</v>
          </cell>
          <cell r="M71">
            <v>62054</v>
          </cell>
          <cell r="N71">
            <v>75960</v>
          </cell>
          <cell r="O71">
            <v>75960</v>
          </cell>
          <cell r="P71">
            <v>76800</v>
          </cell>
          <cell r="AG71">
            <v>42247</v>
          </cell>
          <cell r="AH71" t="str">
            <v>=&gt;</v>
          </cell>
        </row>
        <row r="72">
          <cell r="L72" t="str">
            <v>rev.jusqu'à</v>
          </cell>
          <cell r="M72">
            <v>71606</v>
          </cell>
          <cell r="N72">
            <v>91155</v>
          </cell>
          <cell r="O72">
            <v>91155</v>
          </cell>
          <cell r="P72">
            <v>92160</v>
          </cell>
          <cell r="AG72">
            <v>42277</v>
          </cell>
          <cell r="AH72" t="str">
            <v>=&gt;</v>
          </cell>
        </row>
        <row r="73">
          <cell r="L73" t="str">
            <v>rev.jusqu'à</v>
          </cell>
          <cell r="M73">
            <v>75960</v>
          </cell>
          <cell r="N73">
            <v>127615</v>
          </cell>
          <cell r="O73">
            <v>127615</v>
          </cell>
          <cell r="P73">
            <v>129020</v>
          </cell>
          <cell r="AG73">
            <v>42308</v>
          </cell>
          <cell r="AH73" t="str">
            <v>=&gt;</v>
          </cell>
        </row>
        <row r="74">
          <cell r="L74" t="str">
            <v>supérieur à</v>
          </cell>
          <cell r="M74">
            <v>75960</v>
          </cell>
          <cell r="N74">
            <v>127615</v>
          </cell>
          <cell r="O74">
            <v>127615</v>
          </cell>
          <cell r="P74">
            <v>129020</v>
          </cell>
          <cell r="AG74">
            <v>42338</v>
          </cell>
          <cell r="AH74" t="str">
            <v>=&gt;</v>
          </cell>
        </row>
        <row r="75">
          <cell r="K75" t="str">
            <v>Régime vieillesse complémentaire 
(montant cotisation)</v>
          </cell>
          <cell r="L75" t="str">
            <v>Classe A</v>
          </cell>
          <cell r="M75">
            <v>1638</v>
          </cell>
          <cell r="N75">
            <v>480</v>
          </cell>
          <cell r="O75">
            <v>501</v>
          </cell>
          <cell r="P75">
            <v>518</v>
          </cell>
          <cell r="AG75">
            <v>42369</v>
          </cell>
          <cell r="AH75" t="str">
            <v>=&gt;</v>
          </cell>
        </row>
        <row r="76">
          <cell r="L76" t="str">
            <v>Classe B</v>
          </cell>
          <cell r="M76">
            <v>2184</v>
          </cell>
          <cell r="N76">
            <v>1802</v>
          </cell>
          <cell r="O76">
            <v>1878.2664092664093</v>
          </cell>
          <cell r="P76">
            <v>1942</v>
          </cell>
          <cell r="AG76">
            <v>42400</v>
          </cell>
          <cell r="AH76" t="str">
            <v>=&gt;</v>
          </cell>
        </row>
        <row r="77">
          <cell r="L77" t="str">
            <v>Classe C</v>
          </cell>
          <cell r="M77">
            <v>2730</v>
          </cell>
          <cell r="N77">
            <v>2843</v>
          </cell>
          <cell r="O77">
            <v>2963.4440154440153</v>
          </cell>
          <cell r="P77">
            <v>3064</v>
          </cell>
          <cell r="AG77">
            <v>42429</v>
          </cell>
          <cell r="AH77" t="str">
            <v>=&gt;</v>
          </cell>
        </row>
        <row r="78">
          <cell r="L78" t="str">
            <v>Classe D</v>
          </cell>
          <cell r="M78">
            <v>3822</v>
          </cell>
          <cell r="N78">
            <v>4444</v>
          </cell>
          <cell r="O78">
            <v>4633.766409266409</v>
          </cell>
          <cell r="P78">
            <v>4791</v>
          </cell>
          <cell r="AG78">
            <v>42460</v>
          </cell>
          <cell r="AH78" t="str">
            <v>=&gt;</v>
          </cell>
        </row>
        <row r="79">
          <cell r="L79" t="str">
            <v>Classe E</v>
          </cell>
          <cell r="M79">
            <v>5460</v>
          </cell>
          <cell r="N79">
            <v>7087</v>
          </cell>
          <cell r="O79">
            <v>7388.2992277992271</v>
          </cell>
          <cell r="P79">
            <v>7639</v>
          </cell>
          <cell r="AG79">
            <v>42490</v>
          </cell>
          <cell r="AH79" t="str">
            <v>=&gt;</v>
          </cell>
        </row>
        <row r="80">
          <cell r="L80" t="str">
            <v>Classe F</v>
          </cell>
          <cell r="M80">
            <v>6552</v>
          </cell>
          <cell r="N80">
            <v>10811</v>
          </cell>
          <cell r="O80">
            <v>11270.565637065636</v>
          </cell>
          <cell r="P80">
            <v>11653</v>
          </cell>
          <cell r="AG80">
            <v>42521</v>
          </cell>
          <cell r="AH80" t="str">
            <v>=&gt;</v>
          </cell>
        </row>
        <row r="81">
          <cell r="L81" t="str">
            <v>Classe G</v>
          </cell>
          <cell r="M81">
            <v>8190</v>
          </cell>
          <cell r="N81">
            <v>12012</v>
          </cell>
          <cell r="O81">
            <v>12523.065637065636</v>
          </cell>
          <cell r="P81">
            <v>12948</v>
          </cell>
          <cell r="AG81">
            <v>42551</v>
          </cell>
          <cell r="AH81" t="str">
            <v>=&gt;</v>
          </cell>
        </row>
        <row r="82">
          <cell r="L82" t="str">
            <v>Classe H</v>
          </cell>
          <cell r="M82">
            <v>9828</v>
          </cell>
          <cell r="N82">
            <v>15015</v>
          </cell>
          <cell r="O82">
            <v>15653.832046332045</v>
          </cell>
          <cell r="P82">
            <v>16185</v>
          </cell>
          <cell r="AG82">
            <v>42582</v>
          </cell>
          <cell r="AH82" t="str">
            <v>=&gt;</v>
          </cell>
        </row>
        <row r="83">
          <cell r="K83" t="str">
            <v>Régime vieillesse complémentaire 
(conjoint facultative)</v>
          </cell>
          <cell r="L83" t="str">
            <v>Classe A</v>
          </cell>
          <cell r="M83">
            <v>491.4</v>
          </cell>
          <cell r="N83">
            <v>144</v>
          </cell>
          <cell r="O83">
            <v>150.29999999999998</v>
          </cell>
          <cell r="P83">
            <v>155</v>
          </cell>
          <cell r="AG83">
            <v>42613</v>
          </cell>
          <cell r="AH83" t="str">
            <v>=&gt;</v>
          </cell>
        </row>
        <row r="84">
          <cell r="L84" t="str">
            <v>Classe B</v>
          </cell>
          <cell r="M84">
            <v>655.19999999999993</v>
          </cell>
          <cell r="N84">
            <v>540.6</v>
          </cell>
          <cell r="O84">
            <v>563.47992277992273</v>
          </cell>
          <cell r="P84">
            <v>582.6</v>
          </cell>
          <cell r="AG84" t="str">
            <v>lien mise à jour :</v>
          </cell>
        </row>
        <row r="85">
          <cell r="L85" t="str">
            <v>Classe C</v>
          </cell>
          <cell r="M85">
            <v>819</v>
          </cell>
          <cell r="N85">
            <v>852.9</v>
          </cell>
          <cell r="O85">
            <v>889.0332046332046</v>
          </cell>
          <cell r="P85">
            <v>919.19999999999993</v>
          </cell>
          <cell r="AG85" t="str">
            <v>Intérêts déductibles de comptes courants</v>
          </cell>
        </row>
        <row r="86">
          <cell r="L86" t="str">
            <v>Classe D</v>
          </cell>
          <cell r="M86">
            <v>1146.5999999999999</v>
          </cell>
          <cell r="N86">
            <v>1333.2</v>
          </cell>
          <cell r="O86">
            <v>1390.1299227799227</v>
          </cell>
          <cell r="P86">
            <v>1437.3</v>
          </cell>
        </row>
        <row r="87">
          <cell r="L87" t="str">
            <v>Classe E</v>
          </cell>
          <cell r="M87">
            <v>1638</v>
          </cell>
          <cell r="N87">
            <v>2126.1</v>
          </cell>
          <cell r="O87">
            <v>2216.489768339768</v>
          </cell>
          <cell r="P87">
            <v>2291.6999999999998</v>
          </cell>
        </row>
        <row r="88">
          <cell r="L88" t="str">
            <v>Classe F</v>
          </cell>
          <cell r="M88">
            <v>1965.6</v>
          </cell>
          <cell r="N88">
            <v>3243.2999999999997</v>
          </cell>
          <cell r="O88">
            <v>3381.1696911196909</v>
          </cell>
          <cell r="P88">
            <v>3495.9</v>
          </cell>
        </row>
        <row r="89">
          <cell r="L89" t="str">
            <v>Classe G</v>
          </cell>
          <cell r="M89">
            <v>2457</v>
          </cell>
          <cell r="N89">
            <v>3603.6</v>
          </cell>
          <cell r="O89">
            <v>3756.9196911196905</v>
          </cell>
          <cell r="P89">
            <v>3884.3999999999996</v>
          </cell>
        </row>
        <row r="90">
          <cell r="L90" t="str">
            <v>Classe H</v>
          </cell>
          <cell r="M90">
            <v>2948.4</v>
          </cell>
          <cell r="N90">
            <v>4504.5</v>
          </cell>
          <cell r="O90">
            <v>4696.1496138996135</v>
          </cell>
          <cell r="P90">
            <v>4855.5</v>
          </cell>
        </row>
        <row r="91">
          <cell r="K91" t="str">
            <v>Invalidité/décès</v>
          </cell>
          <cell r="L91" t="str">
            <v>Classe 1</v>
          </cell>
          <cell r="M91">
            <v>130</v>
          </cell>
          <cell r="N91">
            <v>138</v>
          </cell>
          <cell r="O91">
            <v>144</v>
          </cell>
          <cell r="P91">
            <v>144</v>
          </cell>
        </row>
        <row r="92">
          <cell r="L92" t="str">
            <v>Classe 2</v>
          </cell>
          <cell r="M92">
            <v>260</v>
          </cell>
          <cell r="N92">
            <v>276</v>
          </cell>
          <cell r="O92">
            <v>288</v>
          </cell>
          <cell r="P92">
            <v>288</v>
          </cell>
        </row>
        <row r="93">
          <cell r="L93" t="str">
            <v>Classe 3</v>
          </cell>
          <cell r="M93">
            <v>520</v>
          </cell>
          <cell r="N93">
            <v>552</v>
          </cell>
          <cell r="O93">
            <v>576</v>
          </cell>
          <cell r="P93">
            <v>576</v>
          </cell>
        </row>
        <row r="94">
          <cell r="L94" t="str">
            <v>Classe 4</v>
          </cell>
          <cell r="M94">
            <v>780</v>
          </cell>
          <cell r="N94">
            <v>828</v>
          </cell>
          <cell r="O94">
            <v>864</v>
          </cell>
          <cell r="P94">
            <v>864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13" Type="http://schemas.openxmlformats.org/officeDocument/2006/relationships/ctrlProp" Target="../ctrlProps/ctrlProp2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5" Type="http://schemas.openxmlformats.org/officeDocument/2006/relationships/ctrlProp" Target="../ctrlProps/ctrlProp27.xml"/><Relationship Id="rId10" Type="http://schemas.openxmlformats.org/officeDocument/2006/relationships/ctrlProp" Target="../ctrlProps/ctrlProp22.xml"/><Relationship Id="rId4" Type="http://schemas.openxmlformats.org/officeDocument/2006/relationships/ctrlProp" Target="../ctrlProps/ctrlProp16.xml"/><Relationship Id="rId9" Type="http://schemas.openxmlformats.org/officeDocument/2006/relationships/ctrlProp" Target="../ctrlProps/ctrlProp21.xml"/><Relationship Id="rId14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4"/>
  <sheetViews>
    <sheetView workbookViewId="0">
      <selection activeCell="I15" sqref="I15"/>
    </sheetView>
  </sheetViews>
  <sheetFormatPr baseColWidth="10" defaultRowHeight="12.75"/>
  <cols>
    <col min="1" max="1" width="35.5703125" bestFit="1" customWidth="1"/>
    <col min="2" max="2" width="11.7109375" bestFit="1" customWidth="1"/>
    <col min="3" max="3" width="11.85546875" bestFit="1" customWidth="1"/>
    <col min="4" max="4" width="8.42578125" bestFit="1" customWidth="1"/>
    <col min="5" max="5" width="15.5703125" bestFit="1" customWidth="1"/>
  </cols>
  <sheetData>
    <row r="1" spans="1:5" ht="15">
      <c r="A1" s="64" t="s">
        <v>25</v>
      </c>
      <c r="B1" s="65" t="s">
        <v>26</v>
      </c>
      <c r="C1" s="65" t="s">
        <v>27</v>
      </c>
      <c r="D1" s="65" t="s">
        <v>28</v>
      </c>
      <c r="E1" s="65" t="s">
        <v>47</v>
      </c>
    </row>
    <row r="2" spans="1:5">
      <c r="A2" s="59" t="s">
        <v>70</v>
      </c>
      <c r="B2" s="60"/>
      <c r="C2" s="61">
        <v>837</v>
      </c>
      <c r="D2" s="62">
        <v>3</v>
      </c>
      <c r="E2" s="61">
        <f>+C2/D2</f>
        <v>279</v>
      </c>
    </row>
    <row r="3" spans="1:5">
      <c r="A3" s="59" t="s">
        <v>71</v>
      </c>
      <c r="B3" s="60"/>
      <c r="C3" s="61">
        <v>1422.6</v>
      </c>
      <c r="D3" s="62">
        <v>72</v>
      </c>
      <c r="E3" s="61">
        <f t="shared" ref="E3:E13" si="0">+C3/D3</f>
        <v>19.758333333333333</v>
      </c>
    </row>
    <row r="4" spans="1:5">
      <c r="A4" s="59" t="s">
        <v>72</v>
      </c>
      <c r="B4" s="60"/>
      <c r="C4" s="61">
        <v>1129.54</v>
      </c>
      <c r="D4" s="62">
        <v>48</v>
      </c>
      <c r="E4" s="61">
        <f t="shared" si="0"/>
        <v>23.532083333333333</v>
      </c>
    </row>
    <row r="5" spans="1:5">
      <c r="A5" s="59" t="s">
        <v>73</v>
      </c>
      <c r="B5" s="60"/>
      <c r="C5" s="61">
        <v>218.98</v>
      </c>
      <c r="D5" s="62">
        <v>11</v>
      </c>
      <c r="E5" s="61">
        <f t="shared" si="0"/>
        <v>19.907272727272726</v>
      </c>
    </row>
    <row r="6" spans="1:5">
      <c r="A6" s="59" t="s">
        <v>74</v>
      </c>
      <c r="B6" s="60"/>
      <c r="C6" s="61">
        <v>1215.95</v>
      </c>
      <c r="D6" s="62">
        <v>53</v>
      </c>
      <c r="E6" s="61">
        <f t="shared" si="0"/>
        <v>22.942452830188682</v>
      </c>
    </row>
    <row r="7" spans="1:5">
      <c r="A7" s="59" t="s">
        <v>75</v>
      </c>
      <c r="B7" s="60"/>
      <c r="C7" s="61">
        <v>821.49</v>
      </c>
      <c r="D7" s="62">
        <v>37</v>
      </c>
      <c r="E7" s="61">
        <f t="shared" si="0"/>
        <v>22.202432432432431</v>
      </c>
    </row>
    <row r="8" spans="1:5">
      <c r="A8" s="59" t="s">
        <v>76</v>
      </c>
      <c r="B8" s="60"/>
      <c r="C8" s="61">
        <v>535.55999999999995</v>
      </c>
      <c r="D8" s="62">
        <v>23</v>
      </c>
      <c r="E8" s="61">
        <f t="shared" si="0"/>
        <v>23.285217391304347</v>
      </c>
    </row>
    <row r="9" spans="1:5">
      <c r="A9" s="59" t="s">
        <v>77</v>
      </c>
      <c r="B9" s="60"/>
      <c r="C9" s="61">
        <v>691.04</v>
      </c>
      <c r="D9" s="62">
        <v>30</v>
      </c>
      <c r="E9" s="61">
        <f t="shared" si="0"/>
        <v>23.034666666666666</v>
      </c>
    </row>
    <row r="10" spans="1:5">
      <c r="A10" s="59" t="s">
        <v>78</v>
      </c>
      <c r="B10" s="60"/>
      <c r="C10" s="61">
        <v>1078.53</v>
      </c>
      <c r="D10" s="62">
        <v>45</v>
      </c>
      <c r="E10" s="61">
        <f t="shared" si="0"/>
        <v>23.967333333333332</v>
      </c>
    </row>
    <row r="11" spans="1:5">
      <c r="A11" s="59" t="s">
        <v>79</v>
      </c>
      <c r="B11" s="60"/>
      <c r="C11" s="61">
        <v>136.43</v>
      </c>
      <c r="D11" s="62">
        <v>3</v>
      </c>
      <c r="E11" s="61">
        <f t="shared" si="0"/>
        <v>45.476666666666667</v>
      </c>
    </row>
    <row r="12" spans="1:5">
      <c r="A12" s="59" t="s">
        <v>80</v>
      </c>
      <c r="B12" s="60"/>
      <c r="C12" s="61">
        <v>140.13999999999999</v>
      </c>
      <c r="D12" s="62">
        <v>3</v>
      </c>
      <c r="E12" s="61">
        <f t="shared" si="0"/>
        <v>46.713333333333331</v>
      </c>
    </row>
    <row r="13" spans="1:5">
      <c r="A13" s="59" t="s">
        <v>81</v>
      </c>
      <c r="B13" s="60"/>
      <c r="C13" s="61">
        <v>119.63</v>
      </c>
      <c r="D13" s="62">
        <v>2</v>
      </c>
      <c r="E13" s="61">
        <f t="shared" si="0"/>
        <v>59.814999999999998</v>
      </c>
    </row>
    <row r="14" spans="1:5" ht="15">
      <c r="A14" s="67" t="s">
        <v>29</v>
      </c>
      <c r="B14" s="68"/>
      <c r="C14" s="80">
        <f>SUM(C2:C13)</f>
        <v>8346.8899999999976</v>
      </c>
      <c r="D14" s="69">
        <f t="shared" ref="D14" si="1">SUM(D2:D13)</f>
        <v>330</v>
      </c>
      <c r="E14" s="70">
        <f>+C14/D14</f>
        <v>25.293606060606052</v>
      </c>
    </row>
    <row r="15" spans="1:5">
      <c r="A15" s="59"/>
      <c r="B15" s="60"/>
      <c r="C15" s="61"/>
      <c r="D15" s="62"/>
      <c r="E15" s="62"/>
    </row>
    <row r="16" spans="1:5" ht="15">
      <c r="A16" s="67" t="s">
        <v>129</v>
      </c>
      <c r="B16" s="68"/>
      <c r="C16" s="80">
        <v>608.5</v>
      </c>
      <c r="D16" s="69">
        <v>18</v>
      </c>
      <c r="E16" s="70">
        <f>+C16/D16</f>
        <v>33.805555555555557</v>
      </c>
    </row>
    <row r="17" spans="1:6">
      <c r="A17" s="59" t="s">
        <v>82</v>
      </c>
      <c r="B17" s="60"/>
      <c r="C17" s="61">
        <v>1539.75</v>
      </c>
      <c r="D17" s="62">
        <v>26</v>
      </c>
      <c r="E17" s="61">
        <f>+C17/D17</f>
        <v>59.221153846153847</v>
      </c>
    </row>
    <row r="18" spans="1:6">
      <c r="A18" s="59" t="s">
        <v>83</v>
      </c>
      <c r="B18" s="60"/>
      <c r="C18" s="61">
        <v>759.74</v>
      </c>
      <c r="D18" s="62">
        <v>16</v>
      </c>
      <c r="E18" s="61">
        <f t="shared" ref="E18:E23" si="2">+C18/D18</f>
        <v>47.483750000000001</v>
      </c>
    </row>
    <row r="19" spans="1:6">
      <c r="A19" s="59" t="s">
        <v>84</v>
      </c>
      <c r="B19" s="60"/>
      <c r="C19" s="61">
        <v>5616.35</v>
      </c>
      <c r="D19" s="62">
        <v>74</v>
      </c>
      <c r="E19" s="61">
        <f t="shared" si="2"/>
        <v>75.89662162162162</v>
      </c>
    </row>
    <row r="20" spans="1:6">
      <c r="A20" s="59" t="s">
        <v>85</v>
      </c>
      <c r="B20" s="60"/>
      <c r="C20" s="61">
        <v>1517.78</v>
      </c>
      <c r="D20" s="62">
        <v>21</v>
      </c>
      <c r="E20" s="61">
        <f t="shared" si="2"/>
        <v>72.275238095238095</v>
      </c>
    </row>
    <row r="21" spans="1:6">
      <c r="A21" s="59" t="s">
        <v>86</v>
      </c>
      <c r="B21" s="60"/>
      <c r="C21" s="61">
        <v>9557.16</v>
      </c>
      <c r="D21" s="62">
        <v>159</v>
      </c>
      <c r="E21" s="61">
        <f t="shared" si="2"/>
        <v>60.107924528301886</v>
      </c>
    </row>
    <row r="22" spans="1:6">
      <c r="A22" s="59" t="s">
        <v>87</v>
      </c>
      <c r="B22" s="60"/>
      <c r="C22" s="61">
        <v>53.49</v>
      </c>
      <c r="D22" s="62">
        <v>1</v>
      </c>
      <c r="E22" s="61">
        <f t="shared" si="2"/>
        <v>53.49</v>
      </c>
    </row>
    <row r="23" spans="1:6">
      <c r="A23" s="59" t="s">
        <v>88</v>
      </c>
      <c r="B23" s="60"/>
      <c r="C23" s="61">
        <v>93.38</v>
      </c>
      <c r="D23" s="62">
        <v>1</v>
      </c>
      <c r="E23" s="61">
        <f t="shared" si="2"/>
        <v>93.38</v>
      </c>
    </row>
    <row r="24" spans="1:6" ht="15">
      <c r="A24" s="67" t="s">
        <v>46</v>
      </c>
      <c r="B24" s="68"/>
      <c r="C24" s="80">
        <f>SUM(C17:C23)</f>
        <v>19137.650000000001</v>
      </c>
      <c r="D24" s="69">
        <f>SUM(D17:D23)</f>
        <v>298</v>
      </c>
      <c r="E24" s="70">
        <f>+C24/D24</f>
        <v>64.220302013422824</v>
      </c>
    </row>
    <row r="25" spans="1:6">
      <c r="A25" s="86" t="s">
        <v>83</v>
      </c>
      <c r="B25" s="87"/>
      <c r="C25" s="88">
        <v>177.39</v>
      </c>
      <c r="D25" s="89">
        <v>3</v>
      </c>
      <c r="E25" s="88">
        <f>+C25/D25</f>
        <v>59.129999999999995</v>
      </c>
    </row>
    <row r="26" spans="1:6">
      <c r="A26" s="86" t="s">
        <v>84</v>
      </c>
      <c r="B26" s="87"/>
      <c r="C26" s="88">
        <v>675.94</v>
      </c>
      <c r="D26" s="89">
        <v>11</v>
      </c>
      <c r="E26" s="88">
        <f>+C26/D26</f>
        <v>61.449090909090913</v>
      </c>
    </row>
    <row r="27" spans="1:6" ht="15">
      <c r="A27" s="67" t="s">
        <v>48</v>
      </c>
      <c r="B27" s="68"/>
      <c r="C27" s="80">
        <f>SUM(C25:C26)</f>
        <v>853.33</v>
      </c>
      <c r="D27" s="69">
        <f>SUM(D25:D26)</f>
        <v>14</v>
      </c>
      <c r="E27" s="70">
        <f>+C27/D27</f>
        <v>60.95214285714286</v>
      </c>
    </row>
    <row r="28" spans="1:6">
      <c r="A28" s="59" t="s">
        <v>85</v>
      </c>
      <c r="B28" s="60"/>
      <c r="C28" s="61">
        <v>62.5</v>
      </c>
      <c r="D28" s="62">
        <v>1</v>
      </c>
      <c r="E28" s="61">
        <f>+C28/D28</f>
        <v>62.5</v>
      </c>
    </row>
    <row r="29" spans="1:6">
      <c r="A29" s="59" t="s">
        <v>86</v>
      </c>
      <c r="B29" s="60"/>
      <c r="C29" s="61">
        <v>3579.99</v>
      </c>
      <c r="D29" s="62">
        <v>146</v>
      </c>
      <c r="E29" s="61">
        <f t="shared" ref="E29:E31" si="3">+C29/D29</f>
        <v>24.520479452054794</v>
      </c>
    </row>
    <row r="30" spans="1:6">
      <c r="A30" s="59" t="s">
        <v>87</v>
      </c>
      <c r="B30" s="60"/>
      <c r="C30" s="61">
        <v>73.5</v>
      </c>
      <c r="D30" s="62">
        <v>2</v>
      </c>
      <c r="E30" s="61">
        <f t="shared" si="3"/>
        <v>36.75</v>
      </c>
    </row>
    <row r="31" spans="1:6">
      <c r="A31" s="59" t="s">
        <v>88</v>
      </c>
      <c r="B31" s="60"/>
      <c r="C31" s="61">
        <v>2998.1</v>
      </c>
      <c r="D31" s="62">
        <v>226</v>
      </c>
      <c r="E31" s="61">
        <f t="shared" si="3"/>
        <v>13.265929203539823</v>
      </c>
    </row>
    <row r="32" spans="1:6" ht="15">
      <c r="A32" s="67" t="s">
        <v>30</v>
      </c>
      <c r="B32" s="68"/>
      <c r="C32" s="80">
        <f>SUM(C28:C31)</f>
        <v>6714.09</v>
      </c>
      <c r="D32" s="69">
        <f>SUM(D28:D31)</f>
        <v>375</v>
      </c>
      <c r="E32" s="70">
        <f>+C32/D32</f>
        <v>17.904240000000001</v>
      </c>
      <c r="F32" s="82"/>
    </row>
    <row r="33" spans="1:5">
      <c r="A33" s="63"/>
      <c r="B33" s="62"/>
      <c r="C33" s="61"/>
      <c r="D33" s="62"/>
      <c r="E33" s="61"/>
    </row>
    <row r="34" spans="1:5" ht="15">
      <c r="A34" s="64" t="s">
        <v>31</v>
      </c>
      <c r="B34" s="65"/>
      <c r="C34" s="81">
        <f>C32+C24+C16+C14+C27</f>
        <v>35660.46</v>
      </c>
      <c r="D34" s="65">
        <f>D32+D24+D16+D14+D27</f>
        <v>1035</v>
      </c>
      <c r="E34" s="66">
        <f>+C34/D34</f>
        <v>34.454550724637677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90"/>
  <sheetViews>
    <sheetView topLeftCell="A43" workbookViewId="0">
      <selection activeCell="A66" sqref="A66"/>
    </sheetView>
  </sheetViews>
  <sheetFormatPr baseColWidth="10" defaultRowHeight="12.75"/>
  <cols>
    <col min="1" max="1" width="29.7109375" bestFit="1" customWidth="1"/>
    <col min="2" max="2" width="11.7109375" bestFit="1" customWidth="1"/>
    <col min="5" max="5" width="11.85546875" bestFit="1" customWidth="1"/>
    <col min="7" max="7" width="15.5703125" bestFit="1" customWidth="1"/>
  </cols>
  <sheetData>
    <row r="1" spans="1:7" ht="15">
      <c r="A1" s="64" t="s">
        <v>25</v>
      </c>
      <c r="B1" s="65" t="s">
        <v>26</v>
      </c>
      <c r="C1" s="65" t="s">
        <v>32</v>
      </c>
      <c r="D1" s="65" t="s">
        <v>33</v>
      </c>
      <c r="E1" s="66" t="s">
        <v>27</v>
      </c>
      <c r="F1" s="65" t="s">
        <v>28</v>
      </c>
      <c r="G1" s="65" t="s">
        <v>47</v>
      </c>
    </row>
    <row r="2" spans="1:7">
      <c r="A2" s="59" t="s">
        <v>70</v>
      </c>
      <c r="B2" s="60"/>
      <c r="C2" s="60"/>
      <c r="D2" s="62"/>
      <c r="E2" s="61">
        <v>512.13</v>
      </c>
      <c r="F2" s="62">
        <v>27</v>
      </c>
      <c r="G2" s="61">
        <f>+E2/F2</f>
        <v>18.967777777777776</v>
      </c>
    </row>
    <row r="3" spans="1:7">
      <c r="A3" s="59" t="s">
        <v>71</v>
      </c>
      <c r="B3" s="60"/>
      <c r="C3" s="60"/>
      <c r="D3" s="62"/>
      <c r="E3" s="61">
        <v>284.23</v>
      </c>
      <c r="F3" s="62">
        <v>14</v>
      </c>
      <c r="G3" s="61">
        <f>+E3/F3</f>
        <v>20.302142857142858</v>
      </c>
    </row>
    <row r="4" spans="1:7">
      <c r="A4" s="59" t="s">
        <v>72</v>
      </c>
      <c r="B4" s="60"/>
      <c r="C4" s="60"/>
      <c r="D4" s="62"/>
      <c r="E4" s="61">
        <v>47.13</v>
      </c>
      <c r="F4" s="62">
        <v>2</v>
      </c>
      <c r="G4" s="61">
        <f t="shared" ref="G4:G17" si="0">+E4/F4</f>
        <v>23.565000000000001</v>
      </c>
    </row>
    <row r="5" spans="1:7">
      <c r="A5" s="59" t="s">
        <v>73</v>
      </c>
      <c r="B5" s="60"/>
      <c r="C5" s="60"/>
      <c r="D5" s="62"/>
      <c r="E5" s="61">
        <v>169.38</v>
      </c>
      <c r="F5" s="62">
        <v>9</v>
      </c>
      <c r="G5" s="61">
        <f t="shared" si="0"/>
        <v>18.82</v>
      </c>
    </row>
    <row r="6" spans="1:7">
      <c r="A6" s="59" t="s">
        <v>74</v>
      </c>
      <c r="B6" s="60"/>
      <c r="C6" s="60"/>
      <c r="D6" s="62"/>
      <c r="E6" s="61">
        <v>117.55</v>
      </c>
      <c r="F6" s="62">
        <v>6</v>
      </c>
      <c r="G6" s="61">
        <f t="shared" si="0"/>
        <v>19.591666666666665</v>
      </c>
    </row>
    <row r="7" spans="1:7">
      <c r="A7" s="59" t="s">
        <v>75</v>
      </c>
      <c r="B7" s="60"/>
      <c r="C7" s="60"/>
      <c r="D7" s="62"/>
      <c r="E7" s="61">
        <v>70.430000000000007</v>
      </c>
      <c r="F7" s="62">
        <v>4</v>
      </c>
      <c r="G7" s="61">
        <f t="shared" si="0"/>
        <v>17.607500000000002</v>
      </c>
    </row>
    <row r="8" spans="1:7">
      <c r="A8" s="59" t="s">
        <v>76</v>
      </c>
      <c r="B8" s="60"/>
      <c r="C8" s="60"/>
      <c r="D8" s="62"/>
      <c r="E8" s="61">
        <v>32.5</v>
      </c>
      <c r="F8" s="62">
        <v>1</v>
      </c>
      <c r="G8" s="61">
        <f t="shared" si="0"/>
        <v>32.5</v>
      </c>
    </row>
    <row r="9" spans="1:7">
      <c r="A9" s="59" t="s">
        <v>77</v>
      </c>
      <c r="B9" s="60"/>
      <c r="C9" s="60"/>
      <c r="D9" s="62"/>
      <c r="E9" s="61">
        <v>98.23</v>
      </c>
      <c r="F9" s="62">
        <v>5</v>
      </c>
      <c r="G9" s="61">
        <f t="shared" si="0"/>
        <v>19.646000000000001</v>
      </c>
    </row>
    <row r="10" spans="1:7">
      <c r="A10" s="59" t="s">
        <v>78</v>
      </c>
      <c r="B10" s="60"/>
      <c r="C10" s="60"/>
      <c r="D10" s="62"/>
      <c r="E10" s="61">
        <v>79.63</v>
      </c>
      <c r="F10" s="62">
        <v>3</v>
      </c>
      <c r="G10" s="61">
        <f t="shared" si="0"/>
        <v>26.543333333333333</v>
      </c>
    </row>
    <row r="11" spans="1:7">
      <c r="A11" s="59" t="s">
        <v>79</v>
      </c>
      <c r="B11" s="60"/>
      <c r="C11" s="60"/>
      <c r="D11" s="62"/>
      <c r="E11" s="61">
        <v>37.200000000000003</v>
      </c>
      <c r="F11" s="62">
        <v>2</v>
      </c>
      <c r="G11" s="61">
        <f t="shared" si="0"/>
        <v>18.600000000000001</v>
      </c>
    </row>
    <row r="12" spans="1:7">
      <c r="A12" s="59" t="s">
        <v>80</v>
      </c>
      <c r="B12" s="60"/>
      <c r="C12" s="60"/>
      <c r="D12" s="62"/>
      <c r="E12" s="61">
        <v>65</v>
      </c>
      <c r="F12" s="62">
        <v>2</v>
      </c>
      <c r="G12" s="61">
        <f t="shared" si="0"/>
        <v>32.5</v>
      </c>
    </row>
    <row r="13" spans="1:7">
      <c r="A13" s="59" t="s">
        <v>81</v>
      </c>
      <c r="B13" s="60"/>
      <c r="C13" s="60"/>
      <c r="D13" s="62"/>
      <c r="E13" s="61">
        <v>126.76</v>
      </c>
      <c r="F13" s="62">
        <v>5</v>
      </c>
      <c r="G13" s="61">
        <f t="shared" si="0"/>
        <v>25.352</v>
      </c>
    </row>
    <row r="14" spans="1:7">
      <c r="A14" s="59" t="s">
        <v>82</v>
      </c>
      <c r="B14" s="60"/>
      <c r="C14" s="60"/>
      <c r="D14" s="62"/>
      <c r="E14" s="61">
        <v>112.13</v>
      </c>
      <c r="F14" s="62">
        <v>4</v>
      </c>
      <c r="G14" s="61">
        <f t="shared" si="0"/>
        <v>28.032499999999999</v>
      </c>
    </row>
    <row r="15" spans="1:7">
      <c r="A15" s="59" t="s">
        <v>83</v>
      </c>
      <c r="B15" s="60"/>
      <c r="C15" s="60"/>
      <c r="D15" s="62"/>
      <c r="E15" s="61">
        <v>112.13</v>
      </c>
      <c r="F15" s="62">
        <v>4</v>
      </c>
      <c r="G15" s="61">
        <f t="shared" si="0"/>
        <v>28.032499999999999</v>
      </c>
    </row>
    <row r="16" spans="1:7">
      <c r="A16" s="59" t="s">
        <v>84</v>
      </c>
      <c r="B16" s="60"/>
      <c r="C16" s="60"/>
      <c r="D16" s="62"/>
      <c r="E16" s="61">
        <v>37.130000000000003</v>
      </c>
      <c r="F16" s="62">
        <v>1</v>
      </c>
      <c r="G16" s="61">
        <f t="shared" si="0"/>
        <v>37.130000000000003</v>
      </c>
    </row>
    <row r="17" spans="1:7">
      <c r="A17" s="59" t="s">
        <v>85</v>
      </c>
      <c r="B17" s="60"/>
      <c r="C17" s="60"/>
      <c r="D17" s="62"/>
      <c r="E17" s="61">
        <v>37.130000000000003</v>
      </c>
      <c r="F17" s="62">
        <v>1</v>
      </c>
      <c r="G17" s="61">
        <f t="shared" si="0"/>
        <v>37.130000000000003</v>
      </c>
    </row>
    <row r="18" spans="1:7" ht="15">
      <c r="A18" s="67" t="s">
        <v>29</v>
      </c>
      <c r="B18" s="68"/>
      <c r="C18" s="68"/>
      <c r="D18" s="69"/>
      <c r="E18" s="70">
        <f>SUM(E2:E17)</f>
        <v>1938.6900000000005</v>
      </c>
      <c r="F18" s="69">
        <f t="shared" ref="F18" si="1">SUM(F2:F17)</f>
        <v>90</v>
      </c>
      <c r="G18" s="70">
        <f>+E18/F18</f>
        <v>21.541000000000004</v>
      </c>
    </row>
    <row r="19" spans="1:7">
      <c r="A19" s="59" t="s">
        <v>86</v>
      </c>
      <c r="B19" s="60"/>
      <c r="C19" s="60"/>
      <c r="D19" s="60"/>
      <c r="E19" s="61">
        <v>36.479999999999997</v>
      </c>
      <c r="F19" s="62">
        <v>1</v>
      </c>
      <c r="G19" s="61">
        <f t="shared" ref="G19:G26" si="2">+E19/F19</f>
        <v>36.479999999999997</v>
      </c>
    </row>
    <row r="20" spans="1:7">
      <c r="A20" s="59" t="s">
        <v>87</v>
      </c>
      <c r="B20" s="60"/>
      <c r="C20" s="60"/>
      <c r="D20" s="60"/>
      <c r="E20" s="61">
        <v>126.36</v>
      </c>
      <c r="F20" s="62">
        <v>2</v>
      </c>
      <c r="G20" s="61">
        <f t="shared" si="2"/>
        <v>63.18</v>
      </c>
    </row>
    <row r="21" spans="1:7">
      <c r="A21" s="59" t="s">
        <v>88</v>
      </c>
      <c r="B21" s="60"/>
      <c r="C21" s="60"/>
      <c r="D21" s="60"/>
      <c r="E21" s="61">
        <v>162.84</v>
      </c>
      <c r="F21" s="62">
        <v>3</v>
      </c>
      <c r="G21" s="61">
        <f t="shared" si="2"/>
        <v>54.28</v>
      </c>
    </row>
    <row r="22" spans="1:7">
      <c r="A22" s="59" t="s">
        <v>89</v>
      </c>
      <c r="B22" s="60"/>
      <c r="C22" s="60"/>
      <c r="D22" s="60"/>
      <c r="E22" s="61">
        <v>199.33</v>
      </c>
      <c r="F22" s="62">
        <v>4</v>
      </c>
      <c r="G22" s="61">
        <f t="shared" si="2"/>
        <v>49.832500000000003</v>
      </c>
    </row>
    <row r="23" spans="1:7">
      <c r="A23" s="59" t="s">
        <v>90</v>
      </c>
      <c r="B23" s="60"/>
      <c r="C23" s="60"/>
      <c r="D23" s="60"/>
      <c r="E23" s="61">
        <v>352.39</v>
      </c>
      <c r="F23" s="62">
        <v>6</v>
      </c>
      <c r="G23" s="61">
        <f t="shared" si="2"/>
        <v>58.731666666666662</v>
      </c>
    </row>
    <row r="24" spans="1:7">
      <c r="A24" s="59" t="s">
        <v>91</v>
      </c>
      <c r="B24" s="60"/>
      <c r="C24" s="60"/>
      <c r="D24" s="60"/>
      <c r="E24" s="61">
        <v>315.89999999999998</v>
      </c>
      <c r="F24" s="62">
        <v>5</v>
      </c>
      <c r="G24" s="61">
        <f t="shared" si="2"/>
        <v>63.179999999999993</v>
      </c>
    </row>
    <row r="25" spans="1:7">
      <c r="A25" s="59" t="s">
        <v>92</v>
      </c>
      <c r="B25" s="60"/>
      <c r="C25" s="60"/>
      <c r="D25" s="60"/>
      <c r="E25" s="61">
        <v>52.13</v>
      </c>
      <c r="F25" s="62">
        <v>1</v>
      </c>
      <c r="G25" s="61">
        <f t="shared" si="2"/>
        <v>52.13</v>
      </c>
    </row>
    <row r="26" spans="1:7">
      <c r="A26" s="59" t="s">
        <v>93</v>
      </c>
      <c r="B26" s="60"/>
      <c r="C26" s="60"/>
      <c r="D26" s="60"/>
      <c r="E26" s="61">
        <v>126.36</v>
      </c>
      <c r="F26" s="62">
        <v>2</v>
      </c>
      <c r="G26" s="61">
        <f t="shared" si="2"/>
        <v>63.18</v>
      </c>
    </row>
    <row r="27" spans="1:7">
      <c r="A27" s="71" t="s">
        <v>94</v>
      </c>
      <c r="B27" s="72"/>
      <c r="C27" s="72"/>
      <c r="D27" s="72"/>
      <c r="E27" s="73">
        <f>SUM(E19:E26)</f>
        <v>1371.79</v>
      </c>
      <c r="F27" s="74">
        <f t="shared" ref="F27" si="3">SUM(F19:F26)</f>
        <v>24</v>
      </c>
      <c r="G27" s="73">
        <f>+E27/F27</f>
        <v>57.157916666666665</v>
      </c>
    </row>
    <row r="28" spans="1:7">
      <c r="A28" s="59" t="s">
        <v>95</v>
      </c>
      <c r="B28" s="60"/>
      <c r="C28" s="60"/>
      <c r="D28" s="60"/>
      <c r="E28" s="61">
        <v>35.700000000000003</v>
      </c>
      <c r="F28" s="62">
        <v>1</v>
      </c>
      <c r="G28" s="61">
        <f t="shared" ref="G28:G31" si="4">+E28/F28</f>
        <v>35.700000000000003</v>
      </c>
    </row>
    <row r="29" spans="1:7">
      <c r="A29" s="59" t="s">
        <v>96</v>
      </c>
      <c r="B29" s="60"/>
      <c r="C29" s="60"/>
      <c r="D29" s="60"/>
      <c r="E29" s="61"/>
      <c r="F29" s="62">
        <v>1</v>
      </c>
      <c r="G29" s="61">
        <f t="shared" si="4"/>
        <v>0</v>
      </c>
    </row>
    <row r="30" spans="1:7">
      <c r="A30" s="59" t="s">
        <v>97</v>
      </c>
      <c r="B30" s="60"/>
      <c r="C30" s="60"/>
      <c r="D30" s="60"/>
      <c r="E30" s="61">
        <v>35.700000000000003</v>
      </c>
      <c r="F30" s="62">
        <v>1</v>
      </c>
      <c r="G30" s="61">
        <f t="shared" si="4"/>
        <v>35.700000000000003</v>
      </c>
    </row>
    <row r="31" spans="1:7">
      <c r="A31" s="59" t="s">
        <v>98</v>
      </c>
      <c r="B31" s="60"/>
      <c r="C31" s="60"/>
      <c r="D31" s="60"/>
      <c r="E31" s="61">
        <v>49</v>
      </c>
      <c r="F31" s="62">
        <v>1</v>
      </c>
      <c r="G31" s="61">
        <f t="shared" si="4"/>
        <v>49</v>
      </c>
    </row>
    <row r="32" spans="1:7">
      <c r="A32" s="71" t="s">
        <v>99</v>
      </c>
      <c r="B32" s="72"/>
      <c r="C32" s="72"/>
      <c r="D32" s="72"/>
      <c r="E32" s="73">
        <f>SUM(E28:E31)</f>
        <v>120.4</v>
      </c>
      <c r="F32" s="74">
        <f t="shared" ref="F32" si="5">SUM(F28:F31)</f>
        <v>4</v>
      </c>
      <c r="G32" s="73">
        <f>+E32/F32</f>
        <v>30.1</v>
      </c>
    </row>
    <row r="33" spans="1:7">
      <c r="A33" s="59" t="s">
        <v>100</v>
      </c>
      <c r="B33" s="60"/>
      <c r="C33" s="60"/>
      <c r="D33" s="60"/>
      <c r="E33" s="61">
        <v>417.63</v>
      </c>
      <c r="F33" s="62">
        <v>6</v>
      </c>
      <c r="G33" s="61">
        <f t="shared" ref="G33:G40" si="6">+E33/F33</f>
        <v>69.605000000000004</v>
      </c>
    </row>
    <row r="34" spans="1:7">
      <c r="A34" s="59" t="s">
        <v>101</v>
      </c>
      <c r="B34" s="60"/>
      <c r="C34" s="60"/>
      <c r="D34" s="60"/>
      <c r="E34" s="61">
        <v>717.98</v>
      </c>
      <c r="F34" s="62">
        <v>8</v>
      </c>
      <c r="G34" s="61">
        <f t="shared" si="6"/>
        <v>89.747500000000002</v>
      </c>
    </row>
    <row r="35" spans="1:7">
      <c r="A35" s="59" t="s">
        <v>102</v>
      </c>
      <c r="B35" s="60"/>
      <c r="C35" s="60"/>
      <c r="D35" s="60"/>
      <c r="E35" s="61">
        <v>436.32</v>
      </c>
      <c r="F35" s="62">
        <v>6</v>
      </c>
      <c r="G35" s="61">
        <f t="shared" si="6"/>
        <v>72.72</v>
      </c>
    </row>
    <row r="36" spans="1:7">
      <c r="A36" s="59" t="s">
        <v>103</v>
      </c>
      <c r="B36" s="60"/>
      <c r="C36" s="60"/>
      <c r="D36" s="60"/>
      <c r="E36" s="61">
        <v>363.6</v>
      </c>
      <c r="F36" s="62">
        <v>5</v>
      </c>
      <c r="G36" s="61">
        <f t="shared" si="6"/>
        <v>72.72</v>
      </c>
    </row>
    <row r="37" spans="1:7">
      <c r="A37" s="59" t="s">
        <v>104</v>
      </c>
      <c r="B37" s="60"/>
      <c r="C37" s="60"/>
      <c r="D37" s="60"/>
      <c r="E37" s="61">
        <v>363.6</v>
      </c>
      <c r="F37" s="62">
        <v>5</v>
      </c>
      <c r="G37" s="61">
        <f t="shared" si="6"/>
        <v>72.72</v>
      </c>
    </row>
    <row r="38" spans="1:7">
      <c r="A38" s="59" t="s">
        <v>38</v>
      </c>
      <c r="B38" s="60"/>
      <c r="C38" s="60"/>
      <c r="D38" s="60"/>
      <c r="E38" s="61">
        <v>363.6</v>
      </c>
      <c r="F38" s="62">
        <v>5</v>
      </c>
      <c r="G38" s="61">
        <f t="shared" si="6"/>
        <v>72.72</v>
      </c>
    </row>
    <row r="39" spans="1:7">
      <c r="A39" s="59" t="s">
        <v>105</v>
      </c>
      <c r="B39" s="60"/>
      <c r="C39" s="60"/>
      <c r="D39" s="60"/>
      <c r="E39" s="61">
        <v>145.44</v>
      </c>
      <c r="F39" s="62">
        <v>2</v>
      </c>
      <c r="G39" s="61">
        <f t="shared" si="6"/>
        <v>72.72</v>
      </c>
    </row>
    <row r="40" spans="1:7">
      <c r="A40" s="59" t="s">
        <v>34</v>
      </c>
      <c r="B40" s="60"/>
      <c r="C40" s="60"/>
      <c r="D40" s="60"/>
      <c r="E40" s="61">
        <v>218.16</v>
      </c>
      <c r="F40" s="62">
        <v>3</v>
      </c>
      <c r="G40" s="61">
        <f t="shared" si="6"/>
        <v>72.72</v>
      </c>
    </row>
    <row r="41" spans="1:7">
      <c r="A41" s="71" t="s">
        <v>106</v>
      </c>
      <c r="B41" s="72"/>
      <c r="C41" s="72"/>
      <c r="D41" s="72"/>
      <c r="E41" s="73">
        <f>SUM(E33:E40)</f>
        <v>3026.33</v>
      </c>
      <c r="F41" s="74">
        <f t="shared" ref="F41" si="7">SUM(F33:F40)</f>
        <v>40</v>
      </c>
      <c r="G41" s="73">
        <f>+E41/F41</f>
        <v>75.658249999999995</v>
      </c>
    </row>
    <row r="42" spans="1:7">
      <c r="A42" s="59" t="s">
        <v>102</v>
      </c>
      <c r="B42" s="60"/>
      <c r="C42" s="60"/>
      <c r="D42" s="60"/>
      <c r="E42" s="61">
        <v>52.13</v>
      </c>
      <c r="F42" s="62">
        <v>1</v>
      </c>
      <c r="G42" s="61">
        <f t="shared" ref="G42:G50" si="8">+E42/F42</f>
        <v>52.13</v>
      </c>
    </row>
    <row r="43" spans="1:7">
      <c r="A43" s="59" t="s">
        <v>103</v>
      </c>
      <c r="B43" s="60"/>
      <c r="C43" s="60"/>
      <c r="D43" s="60"/>
      <c r="E43" s="61">
        <v>52.13</v>
      </c>
      <c r="F43" s="62">
        <v>1</v>
      </c>
      <c r="G43" s="61">
        <f t="shared" si="8"/>
        <v>52.13</v>
      </c>
    </row>
    <row r="44" spans="1:7">
      <c r="A44" s="59" t="s">
        <v>104</v>
      </c>
      <c r="B44" s="60"/>
      <c r="C44" s="60"/>
      <c r="D44" s="60"/>
      <c r="E44" s="61">
        <v>52.13</v>
      </c>
      <c r="F44" s="62">
        <v>1</v>
      </c>
      <c r="G44" s="61">
        <f t="shared" si="8"/>
        <v>52.13</v>
      </c>
    </row>
    <row r="45" spans="1:7">
      <c r="A45" s="59" t="s">
        <v>38</v>
      </c>
      <c r="B45" s="60"/>
      <c r="C45" s="60"/>
      <c r="D45" s="60"/>
      <c r="E45" s="61">
        <v>115.83</v>
      </c>
      <c r="F45" s="62">
        <v>1</v>
      </c>
      <c r="G45" s="61">
        <f t="shared" si="8"/>
        <v>115.83</v>
      </c>
    </row>
    <row r="46" spans="1:7">
      <c r="A46" s="59" t="s">
        <v>105</v>
      </c>
      <c r="B46" s="60"/>
      <c r="C46" s="60"/>
      <c r="D46" s="60"/>
      <c r="E46" s="61">
        <v>482.69</v>
      </c>
      <c r="F46" s="62">
        <v>8</v>
      </c>
      <c r="G46" s="61">
        <f t="shared" si="8"/>
        <v>60.33625</v>
      </c>
    </row>
    <row r="47" spans="1:7">
      <c r="A47" s="59" t="s">
        <v>34</v>
      </c>
      <c r="B47" s="60"/>
      <c r="C47" s="60"/>
      <c r="D47" s="60"/>
      <c r="E47" s="61">
        <v>534.82000000000005</v>
      </c>
      <c r="F47" s="62">
        <v>9</v>
      </c>
      <c r="G47" s="61">
        <f t="shared" si="8"/>
        <v>59.424444444444447</v>
      </c>
    </row>
    <row r="48" spans="1:7">
      <c r="A48" s="59" t="s">
        <v>107</v>
      </c>
      <c r="B48" s="60"/>
      <c r="C48" s="60"/>
      <c r="D48" s="60"/>
      <c r="E48" s="61">
        <v>766.48</v>
      </c>
      <c r="F48" s="62">
        <v>11</v>
      </c>
      <c r="G48" s="61">
        <f t="shared" si="8"/>
        <v>69.680000000000007</v>
      </c>
    </row>
    <row r="49" spans="1:7">
      <c r="A49" s="59" t="s">
        <v>35</v>
      </c>
      <c r="B49" s="60"/>
      <c r="C49" s="60"/>
      <c r="D49" s="60"/>
      <c r="E49" s="61">
        <v>365.43</v>
      </c>
      <c r="F49" s="62">
        <v>6</v>
      </c>
      <c r="G49" s="61">
        <f t="shared" si="8"/>
        <v>60.905000000000001</v>
      </c>
    </row>
    <row r="50" spans="1:7">
      <c r="A50" s="59" t="s">
        <v>108</v>
      </c>
      <c r="B50" s="60"/>
      <c r="C50" s="60"/>
      <c r="D50" s="60"/>
      <c r="E50" s="61">
        <v>306.8</v>
      </c>
      <c r="F50" s="62">
        <v>5</v>
      </c>
      <c r="G50" s="61">
        <f t="shared" si="8"/>
        <v>61.36</v>
      </c>
    </row>
    <row r="51" spans="1:7">
      <c r="A51" s="71" t="s">
        <v>109</v>
      </c>
      <c r="B51" s="72"/>
      <c r="C51" s="72"/>
      <c r="D51" s="72"/>
      <c r="E51" s="73">
        <f>SUM(E42:E50)</f>
        <v>2728.44</v>
      </c>
      <c r="F51" s="74">
        <f t="shared" ref="F51" si="9">SUM(F42:F50)</f>
        <v>43</v>
      </c>
      <c r="G51" s="73">
        <f>+E51/F51</f>
        <v>63.452093023255813</v>
      </c>
    </row>
    <row r="52" spans="1:7" ht="15">
      <c r="A52" s="67" t="s">
        <v>46</v>
      </c>
      <c r="B52" s="68"/>
      <c r="C52" s="68"/>
      <c r="D52" s="69"/>
      <c r="E52" s="70">
        <f>E27+E32+E41+E51</f>
        <v>7246.9600000000009</v>
      </c>
      <c r="F52" s="91">
        <f>F27+F32+F41+F51</f>
        <v>111</v>
      </c>
      <c r="G52" s="70">
        <f>+E52/F52</f>
        <v>65.287927927927939</v>
      </c>
    </row>
    <row r="53" spans="1:7">
      <c r="A53" s="59" t="s">
        <v>104</v>
      </c>
      <c r="B53" s="60"/>
      <c r="C53" s="60"/>
      <c r="D53" s="60"/>
      <c r="E53" s="61">
        <v>93.33</v>
      </c>
      <c r="F53" s="62">
        <v>1</v>
      </c>
      <c r="G53" s="61">
        <f t="shared" ref="G53:G54" si="10">+E53/F53</f>
        <v>93.33</v>
      </c>
    </row>
    <row r="54" spans="1:7">
      <c r="A54" s="59" t="s">
        <v>38</v>
      </c>
      <c r="B54" s="60"/>
      <c r="C54" s="60"/>
      <c r="D54" s="60"/>
      <c r="E54" s="61">
        <v>93.33</v>
      </c>
      <c r="F54" s="62">
        <v>1</v>
      </c>
      <c r="G54" s="61">
        <f t="shared" si="10"/>
        <v>93.33</v>
      </c>
    </row>
    <row r="55" spans="1:7">
      <c r="A55" s="71" t="s">
        <v>110</v>
      </c>
      <c r="B55" s="72"/>
      <c r="C55" s="72"/>
      <c r="D55" s="72"/>
      <c r="E55" s="73">
        <f>SUM(E53:E54)</f>
        <v>186.66</v>
      </c>
      <c r="F55" s="74">
        <f t="shared" ref="F55" si="11">SUM(F53:F54)</f>
        <v>2</v>
      </c>
      <c r="G55" s="73">
        <f>+E55/F55</f>
        <v>93.33</v>
      </c>
    </row>
    <row r="56" spans="1:7" ht="15">
      <c r="A56" s="67" t="s">
        <v>48</v>
      </c>
      <c r="B56" s="68"/>
      <c r="C56" s="68"/>
      <c r="D56" s="69"/>
      <c r="E56" s="70">
        <f>E55</f>
        <v>186.66</v>
      </c>
      <c r="F56" s="69">
        <f>+F55</f>
        <v>2</v>
      </c>
      <c r="G56" s="70">
        <f>+E56/F56</f>
        <v>93.33</v>
      </c>
    </row>
    <row r="57" spans="1:7">
      <c r="A57" s="59" t="s">
        <v>34</v>
      </c>
      <c r="B57" s="60"/>
      <c r="C57" s="60"/>
      <c r="D57" s="62"/>
      <c r="E57" s="61">
        <v>68.38</v>
      </c>
      <c r="F57" s="62">
        <v>6</v>
      </c>
      <c r="G57" s="61">
        <f t="shared" ref="G57:G64" si="12">+E57/F57</f>
        <v>11.396666666666667</v>
      </c>
    </row>
    <row r="58" spans="1:7">
      <c r="A58" s="59" t="s">
        <v>107</v>
      </c>
      <c r="B58" s="60"/>
      <c r="C58" s="60"/>
      <c r="D58" s="62"/>
      <c r="E58" s="61">
        <v>126.43</v>
      </c>
      <c r="F58" s="62">
        <v>10</v>
      </c>
      <c r="G58" s="61">
        <f t="shared" si="12"/>
        <v>12.643000000000001</v>
      </c>
    </row>
    <row r="59" spans="1:7">
      <c r="A59" s="59" t="s">
        <v>35</v>
      </c>
      <c r="B59" s="60"/>
      <c r="C59" s="60"/>
      <c r="D59" s="62"/>
      <c r="E59" s="61">
        <v>136.75</v>
      </c>
      <c r="F59" s="62">
        <v>12</v>
      </c>
      <c r="G59" s="61">
        <f t="shared" si="12"/>
        <v>11.395833333333334</v>
      </c>
    </row>
    <row r="60" spans="1:7">
      <c r="A60" s="59" t="s">
        <v>108</v>
      </c>
      <c r="B60" s="60"/>
      <c r="C60" s="60"/>
      <c r="D60" s="62"/>
      <c r="E60" s="61">
        <v>217.71</v>
      </c>
      <c r="F60" s="62">
        <v>17</v>
      </c>
      <c r="G60" s="61">
        <f t="shared" si="12"/>
        <v>12.806470588235294</v>
      </c>
    </row>
    <row r="61" spans="1:7">
      <c r="A61" s="59" t="s">
        <v>36</v>
      </c>
      <c r="B61" s="60"/>
      <c r="C61" s="60"/>
      <c r="D61" s="62"/>
      <c r="E61" s="61">
        <v>113.13</v>
      </c>
      <c r="F61" s="62">
        <v>10</v>
      </c>
      <c r="G61" s="61">
        <f t="shared" si="12"/>
        <v>11.312999999999999</v>
      </c>
    </row>
    <row r="62" spans="1:7">
      <c r="A62" s="59" t="s">
        <v>111</v>
      </c>
      <c r="B62" s="60"/>
      <c r="C62" s="60"/>
      <c r="D62" s="62"/>
      <c r="E62" s="61">
        <v>92.55</v>
      </c>
      <c r="F62" s="62">
        <v>7</v>
      </c>
      <c r="G62" s="61">
        <f t="shared" si="12"/>
        <v>13.221428571428572</v>
      </c>
    </row>
    <row r="63" spans="1:7">
      <c r="A63" s="59" t="s">
        <v>37</v>
      </c>
      <c r="B63" s="60"/>
      <c r="C63" s="60"/>
      <c r="D63" s="62"/>
      <c r="E63" s="61">
        <v>68.38</v>
      </c>
      <c r="F63" s="62">
        <v>6</v>
      </c>
      <c r="G63" s="61">
        <f t="shared" si="12"/>
        <v>11.396666666666667</v>
      </c>
    </row>
    <row r="64" spans="1:7">
      <c r="A64" s="59" t="s">
        <v>112</v>
      </c>
      <c r="B64" s="60"/>
      <c r="C64" s="60"/>
      <c r="D64" s="62"/>
      <c r="E64" s="61">
        <v>101.63</v>
      </c>
      <c r="F64" s="62">
        <v>9</v>
      </c>
      <c r="G64" s="61">
        <f t="shared" si="12"/>
        <v>11.292222222222222</v>
      </c>
    </row>
    <row r="65" spans="1:7" ht="15">
      <c r="A65" s="67" t="s">
        <v>128</v>
      </c>
      <c r="B65" s="68"/>
      <c r="C65" s="68"/>
      <c r="D65" s="69"/>
      <c r="E65" s="70">
        <f>SUM(E57:E64)</f>
        <v>924.95999999999992</v>
      </c>
      <c r="F65" s="69">
        <f t="shared" ref="F65" si="13">SUM(F57:F64)</f>
        <v>77</v>
      </c>
      <c r="G65" s="70">
        <f>+E65/F65</f>
        <v>12.012467532467532</v>
      </c>
    </row>
    <row r="66" spans="1:7">
      <c r="A66" s="59" t="s">
        <v>113</v>
      </c>
      <c r="B66" s="60"/>
      <c r="C66" s="60"/>
      <c r="D66" s="62"/>
      <c r="E66" s="61">
        <v>62.5</v>
      </c>
      <c r="F66" s="62">
        <v>1</v>
      </c>
      <c r="G66" s="61">
        <f t="shared" ref="G66:G74" si="14">+E66/F66</f>
        <v>62.5</v>
      </c>
    </row>
    <row r="67" spans="1:7">
      <c r="A67" s="59" t="s">
        <v>114</v>
      </c>
      <c r="B67" s="60"/>
      <c r="C67" s="60"/>
      <c r="D67" s="62"/>
      <c r="E67" s="61">
        <v>94</v>
      </c>
      <c r="F67" s="62">
        <v>4</v>
      </c>
      <c r="G67" s="61">
        <f t="shared" si="14"/>
        <v>23.5</v>
      </c>
    </row>
    <row r="68" spans="1:7">
      <c r="A68" s="59" t="s">
        <v>39</v>
      </c>
      <c r="B68" s="60"/>
      <c r="C68" s="60"/>
      <c r="D68" s="62"/>
      <c r="E68" s="61">
        <v>47</v>
      </c>
      <c r="F68" s="62">
        <v>2</v>
      </c>
      <c r="G68" s="61">
        <f t="shared" si="14"/>
        <v>23.5</v>
      </c>
    </row>
    <row r="69" spans="1:7">
      <c r="A69" s="59" t="s">
        <v>115</v>
      </c>
      <c r="B69" s="60"/>
      <c r="C69" s="60"/>
      <c r="D69" s="62"/>
      <c r="E69" s="61">
        <v>141</v>
      </c>
      <c r="F69" s="62">
        <v>6</v>
      </c>
      <c r="G69" s="61">
        <f t="shared" si="14"/>
        <v>23.5</v>
      </c>
    </row>
    <row r="70" spans="1:7">
      <c r="A70" s="59" t="s">
        <v>116</v>
      </c>
      <c r="B70" s="60"/>
      <c r="C70" s="60"/>
      <c r="D70" s="62"/>
      <c r="E70" s="61">
        <v>164.5</v>
      </c>
      <c r="F70" s="62">
        <v>7</v>
      </c>
      <c r="G70" s="61">
        <f t="shared" si="14"/>
        <v>23.5</v>
      </c>
    </row>
    <row r="71" spans="1:7">
      <c r="A71" s="59" t="s">
        <v>117</v>
      </c>
      <c r="B71" s="60"/>
      <c r="C71" s="60"/>
      <c r="D71" s="62"/>
      <c r="E71" s="61">
        <v>145.33000000000001</v>
      </c>
      <c r="F71" s="62">
        <v>4</v>
      </c>
      <c r="G71" s="61">
        <f t="shared" si="14"/>
        <v>36.332500000000003</v>
      </c>
    </row>
    <row r="72" spans="1:7">
      <c r="A72" s="59" t="s">
        <v>118</v>
      </c>
      <c r="B72" s="60"/>
      <c r="C72" s="60"/>
      <c r="D72" s="62"/>
      <c r="E72" s="61">
        <v>94</v>
      </c>
      <c r="F72" s="62">
        <v>4</v>
      </c>
      <c r="G72" s="61">
        <f t="shared" si="14"/>
        <v>23.5</v>
      </c>
    </row>
    <row r="73" spans="1:7">
      <c r="A73" s="59" t="s">
        <v>119</v>
      </c>
      <c r="B73" s="60"/>
      <c r="C73" s="60"/>
      <c r="D73" s="62"/>
      <c r="E73" s="61">
        <v>44.26</v>
      </c>
      <c r="F73" s="62">
        <v>2</v>
      </c>
      <c r="G73" s="61">
        <f t="shared" si="14"/>
        <v>22.13</v>
      </c>
    </row>
    <row r="74" spans="1:7">
      <c r="A74" s="59" t="s">
        <v>120</v>
      </c>
      <c r="B74" s="60"/>
      <c r="C74" s="60"/>
      <c r="D74" s="62"/>
      <c r="E74" s="61">
        <v>94</v>
      </c>
      <c r="F74" s="62">
        <v>4</v>
      </c>
      <c r="G74" s="61">
        <f t="shared" si="14"/>
        <v>23.5</v>
      </c>
    </row>
    <row r="75" spans="1:7" ht="15">
      <c r="A75" s="67" t="s">
        <v>40</v>
      </c>
      <c r="B75" s="68"/>
      <c r="C75" s="68"/>
      <c r="D75" s="69"/>
      <c r="E75" s="70">
        <f>SUM(E66:E74)</f>
        <v>886.59</v>
      </c>
      <c r="F75" s="69">
        <f t="shared" ref="F75" si="15">SUM(F66:F74)</f>
        <v>34</v>
      </c>
      <c r="G75" s="70">
        <f>+E75/F75</f>
        <v>26.076176470588237</v>
      </c>
    </row>
    <row r="76" spans="1:7">
      <c r="A76" s="59" t="s">
        <v>121</v>
      </c>
      <c r="B76" s="60"/>
      <c r="C76" s="60"/>
      <c r="D76" s="62"/>
      <c r="E76" s="61">
        <v>36.75</v>
      </c>
      <c r="F76" s="62">
        <v>1</v>
      </c>
      <c r="G76" s="61">
        <f t="shared" ref="G76:G77" si="16">+E76/F76</f>
        <v>36.75</v>
      </c>
    </row>
    <row r="77" spans="1:7">
      <c r="A77" s="59" t="s">
        <v>122</v>
      </c>
      <c r="B77" s="60"/>
      <c r="C77" s="60"/>
      <c r="D77" s="62"/>
      <c r="E77" s="61">
        <v>36.75</v>
      </c>
      <c r="F77" s="62">
        <v>1</v>
      </c>
      <c r="G77" s="61">
        <f t="shared" si="16"/>
        <v>36.75</v>
      </c>
    </row>
    <row r="78" spans="1:7" ht="15">
      <c r="A78" s="67" t="s">
        <v>41</v>
      </c>
      <c r="B78" s="68"/>
      <c r="C78" s="68"/>
      <c r="D78" s="69"/>
      <c r="E78" s="70">
        <f>SUM(E76:E77)</f>
        <v>73.5</v>
      </c>
      <c r="F78" s="69">
        <f t="shared" ref="F78" si="17">SUM(F76:F77)</f>
        <v>2</v>
      </c>
      <c r="G78" s="70">
        <f>+E78/F78</f>
        <v>36.75</v>
      </c>
    </row>
    <row r="79" spans="1:7">
      <c r="A79" s="59" t="s">
        <v>123</v>
      </c>
      <c r="B79" s="60"/>
      <c r="C79" s="62"/>
      <c r="D79" s="62"/>
      <c r="E79" s="61">
        <v>80</v>
      </c>
      <c r="F79" s="62">
        <v>15</v>
      </c>
      <c r="G79" s="61">
        <f t="shared" ref="G79:G80" si="18">+E79/F79</f>
        <v>5.333333333333333</v>
      </c>
    </row>
    <row r="80" spans="1:7">
      <c r="A80" s="59" t="s">
        <v>124</v>
      </c>
      <c r="B80" s="60"/>
      <c r="C80" s="62"/>
      <c r="D80" s="62"/>
      <c r="E80" s="61">
        <v>10</v>
      </c>
      <c r="F80" s="62">
        <v>4</v>
      </c>
      <c r="G80" s="61">
        <f t="shared" si="18"/>
        <v>2.5</v>
      </c>
    </row>
    <row r="81" spans="1:7" ht="15">
      <c r="A81" s="67" t="s">
        <v>42</v>
      </c>
      <c r="B81" s="68"/>
      <c r="C81" s="68"/>
      <c r="D81" s="69"/>
      <c r="E81" s="70">
        <f>SUM(E79:E80)</f>
        <v>90</v>
      </c>
      <c r="F81" s="69">
        <f t="shared" ref="F81" si="19">SUM(F79:F80)</f>
        <v>19</v>
      </c>
      <c r="G81" s="70">
        <f>+E81/F81</f>
        <v>4.7368421052631575</v>
      </c>
    </row>
    <row r="82" spans="1:7">
      <c r="E82" s="75"/>
    </row>
    <row r="83" spans="1:7" ht="15">
      <c r="A83" s="76" t="s">
        <v>43</v>
      </c>
      <c r="B83" s="77"/>
      <c r="C83" s="77"/>
      <c r="D83" s="78"/>
      <c r="E83" s="79">
        <f>E81+E78+E75+E65+E56+E18+E52</f>
        <v>11347.36</v>
      </c>
      <c r="F83" s="78">
        <f>F81+F78+F75+F65+F56+F18+F52</f>
        <v>335</v>
      </c>
      <c r="G83" s="79">
        <f>+E83/F83</f>
        <v>33.872716417910446</v>
      </c>
    </row>
    <row r="90" spans="1:7">
      <c r="E90" s="9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0"/>
  <sheetViews>
    <sheetView workbookViewId="0">
      <selection activeCell="A14" sqref="A14"/>
    </sheetView>
  </sheetViews>
  <sheetFormatPr baseColWidth="10" defaultRowHeight="15.75"/>
  <cols>
    <col min="1" max="1" width="62.42578125" style="108" bestFit="1" customWidth="1"/>
    <col min="2" max="3" width="11.42578125" style="108"/>
    <col min="4" max="5" width="16.5703125" style="119" bestFit="1" customWidth="1"/>
    <col min="6" max="16384" width="11.42578125" style="108"/>
  </cols>
  <sheetData>
    <row r="1" spans="1:5">
      <c r="A1" s="105">
        <v>2015</v>
      </c>
      <c r="B1" s="106"/>
      <c r="C1" s="106"/>
      <c r="D1" s="107"/>
      <c r="E1" s="107"/>
    </row>
    <row r="2" spans="1:5">
      <c r="A2" s="109"/>
      <c r="B2" s="110" t="s">
        <v>28</v>
      </c>
      <c r="C2" s="110" t="s">
        <v>53</v>
      </c>
      <c r="D2" s="111" t="s">
        <v>54</v>
      </c>
      <c r="E2" s="111" t="s">
        <v>27</v>
      </c>
    </row>
    <row r="3" spans="1:5">
      <c r="A3" s="112" t="s">
        <v>55</v>
      </c>
      <c r="B3" s="113">
        <v>100</v>
      </c>
      <c r="C3" s="114">
        <v>140</v>
      </c>
      <c r="D3" s="115">
        <f t="shared" ref="D3" si="0">B3*C3</f>
        <v>14000</v>
      </c>
      <c r="E3" s="115">
        <f t="shared" ref="E3" si="1">D3/1.2</f>
        <v>11666.666666666668</v>
      </c>
    </row>
    <row r="4" spans="1:5">
      <c r="A4" s="116"/>
      <c r="B4" s="117"/>
      <c r="C4" s="117"/>
      <c r="D4" s="118">
        <f>SUM(D3:D3)</f>
        <v>14000</v>
      </c>
      <c r="E4" s="118">
        <f>SUM(E3:E3)</f>
        <v>11666.666666666668</v>
      </c>
    </row>
    <row r="5" spans="1:5">
      <c r="A5" s="108">
        <v>2016</v>
      </c>
    </row>
    <row r="6" spans="1:5">
      <c r="A6" s="109"/>
      <c r="B6" s="110" t="s">
        <v>28</v>
      </c>
      <c r="C6" s="110" t="s">
        <v>53</v>
      </c>
      <c r="D6" s="111" t="s">
        <v>54</v>
      </c>
      <c r="E6" s="111" t="s">
        <v>27</v>
      </c>
    </row>
    <row r="7" spans="1:5">
      <c r="A7" s="112" t="s">
        <v>56</v>
      </c>
      <c r="B7" s="113">
        <v>1000</v>
      </c>
      <c r="C7" s="114">
        <v>20</v>
      </c>
      <c r="D7" s="115">
        <f t="shared" ref="D7:D9" si="2">B7*C7</f>
        <v>20000</v>
      </c>
      <c r="E7" s="115">
        <f t="shared" ref="E7:E9" si="3">D7/1.2</f>
        <v>16666.666666666668</v>
      </c>
    </row>
    <row r="8" spans="1:5">
      <c r="A8" s="112" t="s">
        <v>57</v>
      </c>
      <c r="B8" s="120">
        <v>200</v>
      </c>
      <c r="C8" s="121">
        <v>180</v>
      </c>
      <c r="D8" s="122">
        <f t="shared" si="2"/>
        <v>36000</v>
      </c>
      <c r="E8" s="122">
        <f t="shared" si="3"/>
        <v>30000</v>
      </c>
    </row>
    <row r="9" spans="1:5">
      <c r="A9" s="123" t="s">
        <v>127</v>
      </c>
      <c r="B9" s="120">
        <v>100</v>
      </c>
      <c r="C9" s="121">
        <v>220</v>
      </c>
      <c r="D9" s="122">
        <f t="shared" si="2"/>
        <v>22000</v>
      </c>
      <c r="E9" s="122">
        <f t="shared" si="3"/>
        <v>18333.333333333336</v>
      </c>
    </row>
    <row r="10" spans="1:5">
      <c r="A10" s="116"/>
      <c r="B10" s="117"/>
      <c r="C10" s="117"/>
      <c r="D10" s="118">
        <f>SUM(D7:D9)</f>
        <v>78000</v>
      </c>
      <c r="E10" s="118">
        <f>SUM(E7:E9)</f>
        <v>65000.000000000007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98"/>
  <sheetViews>
    <sheetView topLeftCell="A58" zoomScaleNormal="100" workbookViewId="0">
      <selection activeCell="A65" sqref="A65"/>
    </sheetView>
  </sheetViews>
  <sheetFormatPr baseColWidth="10" defaultRowHeight="12.75"/>
  <cols>
    <col min="1" max="1" width="55.140625" style="2" customWidth="1"/>
    <col min="2" max="2" width="25.85546875" style="2" customWidth="1"/>
    <col min="3" max="3" width="21.28515625" style="2" customWidth="1"/>
    <col min="4" max="4" width="21.28515625" style="2" bestFit="1" customWidth="1"/>
    <col min="5" max="10" width="21.28515625" style="2" customWidth="1"/>
    <col min="11" max="11" width="16.7109375" style="2" customWidth="1"/>
    <col min="12" max="12" width="11.42578125" style="2" bestFit="1" customWidth="1"/>
    <col min="13" max="13" width="16" style="2" customWidth="1"/>
    <col min="14" max="14" width="13.85546875" style="2" bestFit="1" customWidth="1"/>
    <col min="15" max="16384" width="11.42578125" style="2"/>
  </cols>
  <sheetData>
    <row r="1" spans="1:18" ht="12.75" customHeight="1">
      <c r="A1" s="128" t="s">
        <v>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P1" s="12"/>
      <c r="Q1" s="12"/>
      <c r="R1" s="12"/>
    </row>
    <row r="2" spans="1:18" ht="12.75" customHeight="1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3"/>
      <c r="M2" s="12"/>
      <c r="N2" s="12"/>
      <c r="O2" s="12"/>
    </row>
    <row r="3" spans="1:18" ht="13.5" customHeight="1" thickBot="1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6"/>
      <c r="P3" s="58"/>
      <c r="Q3" s="58"/>
      <c r="R3" s="58"/>
    </row>
    <row r="4" spans="1:18">
      <c r="M4" s="12"/>
      <c r="N4" s="12"/>
      <c r="O4" s="12"/>
      <c r="P4" s="12"/>
      <c r="Q4" s="12"/>
      <c r="R4" s="12"/>
    </row>
    <row r="6" spans="1:18" ht="13.5" thickBot="1"/>
    <row r="7" spans="1:18" ht="13.5" thickBot="1">
      <c r="A7" s="11" t="s">
        <v>58</v>
      </c>
    </row>
    <row r="9" spans="1:18">
      <c r="A9" s="2" t="s">
        <v>3</v>
      </c>
    </row>
    <row r="10" spans="1:18" ht="13.5" thickBot="1">
      <c r="C10" s="32" t="s">
        <v>44</v>
      </c>
      <c r="D10" s="32" t="s">
        <v>45</v>
      </c>
      <c r="E10" s="32">
        <v>2015</v>
      </c>
      <c r="F10" s="32">
        <v>2016</v>
      </c>
      <c r="G10" s="32">
        <v>2017</v>
      </c>
      <c r="H10" s="32">
        <v>2018</v>
      </c>
      <c r="I10" s="32">
        <v>2019</v>
      </c>
    </row>
    <row r="11" spans="1:18" ht="15">
      <c r="A11" s="137" t="s">
        <v>18</v>
      </c>
      <c r="B11" s="138"/>
      <c r="C11" s="138"/>
      <c r="D11" s="3"/>
      <c r="E11" s="83"/>
      <c r="F11" s="21"/>
      <c r="G11" s="21"/>
      <c r="H11" s="21"/>
      <c r="I11" s="21"/>
      <c r="J11" s="21"/>
      <c r="K11" s="21"/>
      <c r="L11" s="22"/>
    </row>
    <row r="12" spans="1:18" ht="15">
      <c r="A12" s="4"/>
      <c r="B12" s="5"/>
      <c r="C12" s="5"/>
      <c r="D12" s="4"/>
      <c r="E12" s="5"/>
      <c r="F12" s="20"/>
      <c r="G12" s="20"/>
      <c r="H12" s="20"/>
      <c r="I12" s="20"/>
      <c r="J12" s="20"/>
      <c r="K12" s="20"/>
      <c r="L12" s="23"/>
    </row>
    <row r="13" spans="1:18" ht="15">
      <c r="A13" s="4" t="s">
        <v>12</v>
      </c>
      <c r="B13" s="27"/>
      <c r="C13" s="85">
        <f>+'ventes 06-12 2014'!E24</f>
        <v>64.220302013422824</v>
      </c>
      <c r="D13" s="53">
        <f>+'ventes T1 2015'!G52</f>
        <v>65.287927927927939</v>
      </c>
      <c r="E13" s="85">
        <f>+D13</f>
        <v>65.287927927927939</v>
      </c>
      <c r="F13" s="85">
        <f>+E13</f>
        <v>65.287927927927939</v>
      </c>
      <c r="G13" s="85">
        <f>+F13</f>
        <v>65.287927927927939</v>
      </c>
      <c r="H13" s="85">
        <f>+G13</f>
        <v>65.287927927927939</v>
      </c>
      <c r="I13" s="85">
        <f>+H13</f>
        <v>65.287927927927939</v>
      </c>
      <c r="J13" s="20"/>
      <c r="K13" s="20"/>
      <c r="L13" s="23"/>
    </row>
    <row r="14" spans="1:18" ht="15">
      <c r="A14" s="4" t="s">
        <v>13</v>
      </c>
      <c r="B14" s="27"/>
      <c r="C14" s="90">
        <f>+'ventes 06-12 2014'!D24</f>
        <v>298</v>
      </c>
      <c r="D14" s="92">
        <f>+'ventes T1 2015'!F52</f>
        <v>111</v>
      </c>
      <c r="E14" s="93">
        <f>+((C14*12)/7)*(E16/D16)*(1+E15)</f>
        <v>701.5771428571428</v>
      </c>
      <c r="F14" s="93">
        <f>E14*(F16/E16)*(1+F15)</f>
        <v>1894.2582857142856</v>
      </c>
      <c r="G14" s="93">
        <f t="shared" ref="G14:I14" si="0">F14*(G16/F16)*(1+G15)</f>
        <v>4091.5978971428572</v>
      </c>
      <c r="H14" s="93">
        <f t="shared" si="0"/>
        <v>8428.6916681142866</v>
      </c>
      <c r="I14" s="93">
        <f t="shared" si="0"/>
        <v>13022.328627236573</v>
      </c>
      <c r="J14" s="20"/>
      <c r="K14" s="20"/>
      <c r="L14" s="23"/>
    </row>
    <row r="15" spans="1:18" ht="15">
      <c r="A15" s="4" t="s">
        <v>20</v>
      </c>
      <c r="B15" s="1"/>
      <c r="C15" s="47"/>
      <c r="D15" s="47"/>
      <c r="E15" s="84">
        <f>+M15/100</f>
        <v>0.03</v>
      </c>
      <c r="F15" s="96">
        <f>E15+0.05</f>
        <v>0.08</v>
      </c>
      <c r="G15" s="96">
        <f>+F15</f>
        <v>0.08</v>
      </c>
      <c r="H15" s="96">
        <f>+G15-0.05</f>
        <v>0.03</v>
      </c>
      <c r="I15" s="96">
        <f>+H15</f>
        <v>0.03</v>
      </c>
      <c r="J15" s="20" t="s">
        <v>19</v>
      </c>
      <c r="K15" s="20"/>
      <c r="L15" s="23"/>
      <c r="M15" s="2">
        <v>3</v>
      </c>
    </row>
    <row r="16" spans="1:18" ht="15" customHeight="1">
      <c r="A16" s="4" t="s">
        <v>4</v>
      </c>
      <c r="B16" s="1"/>
      <c r="C16" s="43">
        <v>15</v>
      </c>
      <c r="D16" s="4">
        <f>+MIN(C16*1,300)</f>
        <v>15</v>
      </c>
      <c r="E16" s="5">
        <f>ROUND(MIN(C16*1.34,300),0)</f>
        <v>20</v>
      </c>
      <c r="F16" s="97">
        <f>+MIN(E16*2.5,300)</f>
        <v>50</v>
      </c>
      <c r="G16" s="97">
        <f t="shared" ref="G16:I16" si="1">+MIN(F16*2,300)</f>
        <v>100</v>
      </c>
      <c r="H16" s="97">
        <f t="shared" si="1"/>
        <v>200</v>
      </c>
      <c r="I16" s="97">
        <f t="shared" si="1"/>
        <v>300</v>
      </c>
      <c r="J16" s="20" t="s">
        <v>9</v>
      </c>
      <c r="K16" s="20"/>
      <c r="L16" s="23"/>
    </row>
    <row r="17" spans="1:13" ht="15">
      <c r="A17" s="4" t="s">
        <v>5</v>
      </c>
      <c r="B17" s="27"/>
      <c r="C17" s="44">
        <f>+$C$13*$C$14/C16</f>
        <v>1275.8433333333335</v>
      </c>
      <c r="D17" s="45">
        <f>(D13*D14)*(1+D15)/D16</f>
        <v>483.13066666666674</v>
      </c>
      <c r="E17" s="30">
        <f>+E13*E14/E16</f>
        <v>2290.2258969369368</v>
      </c>
      <c r="F17" s="98">
        <f t="shared" ref="F17:I17" si="2">+F13*F14/F16</f>
        <v>2473.4439686918922</v>
      </c>
      <c r="G17" s="98">
        <f t="shared" si="2"/>
        <v>2671.3194861872435</v>
      </c>
      <c r="H17" s="98">
        <f t="shared" si="2"/>
        <v>2751.4590707728612</v>
      </c>
      <c r="I17" s="98">
        <f t="shared" si="2"/>
        <v>2834.0028428960472</v>
      </c>
      <c r="J17" s="30"/>
      <c r="K17" s="20"/>
      <c r="L17" s="23"/>
    </row>
    <row r="18" spans="1:13" ht="15">
      <c r="A18" s="4" t="s">
        <v>6</v>
      </c>
      <c r="B18" s="1"/>
      <c r="C18" s="43">
        <v>1</v>
      </c>
      <c r="D18" s="4">
        <f>+MIN(C18*1,6)</f>
        <v>1</v>
      </c>
      <c r="E18" s="5">
        <f>+MIN(C18*1.33,6)</f>
        <v>1.33</v>
      </c>
      <c r="F18" s="97">
        <f>+MIN(D18*2,6)</f>
        <v>2</v>
      </c>
      <c r="G18" s="97">
        <f t="shared" ref="G18:I18" si="3">+MIN(F18*2,6)</f>
        <v>4</v>
      </c>
      <c r="H18" s="97">
        <f t="shared" si="3"/>
        <v>6</v>
      </c>
      <c r="I18" s="97">
        <f t="shared" si="3"/>
        <v>6</v>
      </c>
      <c r="J18" s="20" t="s">
        <v>8</v>
      </c>
      <c r="K18" s="20"/>
      <c r="L18" s="23"/>
    </row>
    <row r="19" spans="1:13" ht="15">
      <c r="A19" s="4"/>
      <c r="B19" s="1"/>
      <c r="C19" s="43"/>
      <c r="D19" s="4"/>
      <c r="E19" s="5"/>
      <c r="F19" s="99"/>
      <c r="G19" s="99"/>
      <c r="H19" s="99"/>
      <c r="I19" s="99"/>
      <c r="J19" s="20"/>
      <c r="K19" s="20"/>
      <c r="L19" s="23"/>
    </row>
    <row r="20" spans="1:13" ht="15">
      <c r="A20" s="29" t="s">
        <v>0</v>
      </c>
      <c r="B20" s="30"/>
      <c r="C20" s="30">
        <f>+C13*C14</f>
        <v>19137.650000000001</v>
      </c>
      <c r="D20" s="45">
        <f t="shared" ref="D20" si="4">D16*D17</f>
        <v>7246.9600000000009</v>
      </c>
      <c r="E20" s="30">
        <f>E13*E14</f>
        <v>45804.51793873874</v>
      </c>
      <c r="F20" s="30">
        <f t="shared" ref="F20:I20" si="5">F13*F14</f>
        <v>123672.19843459461</v>
      </c>
      <c r="G20" s="30">
        <f t="shared" si="5"/>
        <v>267131.94861872436</v>
      </c>
      <c r="H20" s="30">
        <f t="shared" si="5"/>
        <v>550291.8141545722</v>
      </c>
      <c r="I20" s="30">
        <f t="shared" si="5"/>
        <v>850200.85286881414</v>
      </c>
      <c r="J20" s="20"/>
      <c r="K20" s="20"/>
      <c r="L20" s="23"/>
    </row>
    <row r="21" spans="1:13">
      <c r="A21" s="33" t="s">
        <v>7</v>
      </c>
      <c r="B21" s="34"/>
      <c r="C21" s="34">
        <f>+C20/C18</f>
        <v>19137.650000000001</v>
      </c>
      <c r="D21" s="46">
        <f t="shared" ref="D21:I21" si="6">+D20/D18</f>
        <v>7246.9600000000009</v>
      </c>
      <c r="E21" s="34">
        <f t="shared" ref="E21" si="7">+E20/E18</f>
        <v>34439.487171984016</v>
      </c>
      <c r="F21" s="34">
        <f t="shared" si="6"/>
        <v>61836.099217297306</v>
      </c>
      <c r="G21" s="34">
        <f t="shared" si="6"/>
        <v>66782.98715468109</v>
      </c>
      <c r="H21" s="34">
        <f t="shared" si="6"/>
        <v>91715.302359095367</v>
      </c>
      <c r="I21" s="34">
        <f t="shared" si="6"/>
        <v>141700.14214480235</v>
      </c>
      <c r="J21" s="20"/>
      <c r="K21" s="20"/>
      <c r="L21" s="23"/>
    </row>
    <row r="22" spans="1:13" ht="15.75" thickBot="1">
      <c r="A22" s="4"/>
      <c r="B22" s="7"/>
      <c r="C22" s="7"/>
      <c r="D22" s="8"/>
      <c r="E22" s="9"/>
      <c r="F22" s="24"/>
      <c r="G22" s="24"/>
      <c r="H22" s="24"/>
      <c r="I22" s="24"/>
      <c r="J22" s="24"/>
      <c r="K22" s="24"/>
      <c r="L22" s="25"/>
    </row>
    <row r="23" spans="1:13" ht="15">
      <c r="A23" s="137" t="s">
        <v>21</v>
      </c>
      <c r="B23" s="138"/>
      <c r="C23" s="138"/>
      <c r="D23" s="3"/>
      <c r="E23" s="83"/>
      <c r="F23" s="21"/>
      <c r="G23" s="21"/>
      <c r="H23" s="21"/>
      <c r="I23" s="21"/>
      <c r="J23" s="21"/>
      <c r="K23" s="21"/>
      <c r="L23" s="22"/>
    </row>
    <row r="24" spans="1:13" ht="15">
      <c r="A24" s="4"/>
      <c r="B24" s="5"/>
      <c r="C24" s="5"/>
      <c r="D24" s="4"/>
      <c r="E24" s="5"/>
      <c r="F24" s="99"/>
      <c r="G24" s="99"/>
      <c r="H24" s="99"/>
      <c r="I24" s="99"/>
      <c r="J24" s="20"/>
      <c r="K24" s="20"/>
      <c r="L24" s="23"/>
    </row>
    <row r="25" spans="1:13" ht="15">
      <c r="A25" s="4" t="s">
        <v>12</v>
      </c>
      <c r="B25" s="27"/>
      <c r="C25" s="85">
        <f>+'ventes 06-12 2014'!E27</f>
        <v>60.95214285714286</v>
      </c>
      <c r="D25" s="53">
        <f>+'ventes T1 2015'!G56</f>
        <v>93.33</v>
      </c>
      <c r="E25" s="85">
        <f>+D25</f>
        <v>93.33</v>
      </c>
      <c r="F25" s="85">
        <f>+E25</f>
        <v>93.33</v>
      </c>
      <c r="G25" s="85">
        <f>+F25</f>
        <v>93.33</v>
      </c>
      <c r="H25" s="85">
        <f>+G25</f>
        <v>93.33</v>
      </c>
      <c r="I25" s="85">
        <f>+H25</f>
        <v>93.33</v>
      </c>
      <c r="J25" s="20"/>
      <c r="K25" s="20"/>
      <c r="L25" s="23"/>
    </row>
    <row r="26" spans="1:13" ht="15">
      <c r="A26" s="4" t="s">
        <v>13</v>
      </c>
      <c r="B26" s="27"/>
      <c r="C26" s="90">
        <f>+'ventes 06-12 2014'!D27</f>
        <v>14</v>
      </c>
      <c r="D26" s="92">
        <f>+'ventes T1 2015'!F56</f>
        <v>2</v>
      </c>
      <c r="E26" s="93">
        <f>+((C26*12)/7)*(E28/D28)*(1+E27)</f>
        <v>32.96</v>
      </c>
      <c r="F26" s="93">
        <f>E26*(F28/E28)*(1+F27)</f>
        <v>88.992000000000019</v>
      </c>
      <c r="G26" s="93">
        <f t="shared" ref="G26" si="8">F26*(G28/F28)*(1+G27)</f>
        <v>192.22272000000007</v>
      </c>
      <c r="H26" s="93">
        <f t="shared" ref="H26" si="9">G26*(H28/G28)*(1+H27)</f>
        <v>395.97880320000013</v>
      </c>
      <c r="I26" s="93">
        <f t="shared" ref="I26" si="10">H26*(I28/H28)*(1+I27)</f>
        <v>611.78725094400022</v>
      </c>
      <c r="J26" s="20"/>
      <c r="K26" s="20"/>
      <c r="L26" s="23"/>
    </row>
    <row r="27" spans="1:13" ht="15">
      <c r="A27" s="4" t="s">
        <v>14</v>
      </c>
      <c r="B27" s="1"/>
      <c r="C27" s="47"/>
      <c r="D27" s="94"/>
      <c r="E27" s="84">
        <f>+M27/100</f>
        <v>0.03</v>
      </c>
      <c r="F27" s="96">
        <f>E27+0.05</f>
        <v>0.08</v>
      </c>
      <c r="G27" s="96">
        <f>+F27</f>
        <v>0.08</v>
      </c>
      <c r="H27" s="96">
        <f>+G27-0.05</f>
        <v>0.03</v>
      </c>
      <c r="I27" s="96">
        <f>+H27</f>
        <v>0.03</v>
      </c>
      <c r="J27" s="20" t="s">
        <v>19</v>
      </c>
      <c r="K27" s="20"/>
      <c r="L27" s="23"/>
      <c r="M27" s="2">
        <v>3</v>
      </c>
    </row>
    <row r="28" spans="1:13" ht="15">
      <c r="A28" s="4" t="s">
        <v>4</v>
      </c>
      <c r="B28" s="1"/>
      <c r="C28" s="43">
        <v>15</v>
      </c>
      <c r="D28" s="4">
        <f>+MIN(C28*1,300)</f>
        <v>15</v>
      </c>
      <c r="E28" s="5">
        <f>ROUND(MIN(C28*1.34,300),0)</f>
        <v>20</v>
      </c>
      <c r="F28" s="97">
        <f>+MIN(E28*2.5,300)</f>
        <v>50</v>
      </c>
      <c r="G28" s="97">
        <f t="shared" ref="G28" si="11">+MIN(F28*2,300)</f>
        <v>100</v>
      </c>
      <c r="H28" s="97">
        <f t="shared" ref="H28" si="12">+MIN(G28*2,300)</f>
        <v>200</v>
      </c>
      <c r="I28" s="97">
        <f t="shared" ref="I28" si="13">+MIN(H28*2,300)</f>
        <v>300</v>
      </c>
      <c r="J28" s="20" t="s">
        <v>9</v>
      </c>
      <c r="K28" s="20"/>
      <c r="L28" s="23"/>
    </row>
    <row r="29" spans="1:13" ht="15">
      <c r="A29" s="4" t="s">
        <v>5</v>
      </c>
      <c r="B29" s="27"/>
      <c r="C29" s="44">
        <f>+C25*C26/C28</f>
        <v>56.888666666666673</v>
      </c>
      <c r="D29" s="45">
        <f>(D25*D26)*(1+D27)/D28</f>
        <v>12.443999999999999</v>
      </c>
      <c r="E29" s="30">
        <f>+E25*E26/E28</f>
        <v>153.80784</v>
      </c>
      <c r="F29" s="98">
        <f t="shared" ref="F29:I29" si="14">+F25*F26/F28</f>
        <v>166.11246720000003</v>
      </c>
      <c r="G29" s="98">
        <f t="shared" si="14"/>
        <v>179.40146457600008</v>
      </c>
      <c r="H29" s="98">
        <f t="shared" si="14"/>
        <v>184.78350851328005</v>
      </c>
      <c r="I29" s="98">
        <f t="shared" si="14"/>
        <v>190.32701376867846</v>
      </c>
      <c r="J29" s="30"/>
      <c r="K29" s="20"/>
      <c r="L29" s="23"/>
    </row>
    <row r="30" spans="1:13" ht="15">
      <c r="A30" s="4" t="s">
        <v>6</v>
      </c>
      <c r="B30" s="1"/>
      <c r="C30" s="43">
        <v>1</v>
      </c>
      <c r="D30" s="4">
        <f>+MIN(C30*1,6)</f>
        <v>1</v>
      </c>
      <c r="E30" s="5">
        <f>+MIN(C30*1.33,6)</f>
        <v>1.33</v>
      </c>
      <c r="F30" s="97">
        <f t="shared" ref="F30" si="15">+MIN(D30*2,6)</f>
        <v>2</v>
      </c>
      <c r="G30" s="97">
        <f t="shared" ref="G30:I30" si="16">+MIN(F30*2,6)</f>
        <v>4</v>
      </c>
      <c r="H30" s="97">
        <f t="shared" si="16"/>
        <v>6</v>
      </c>
      <c r="I30" s="97">
        <f t="shared" si="16"/>
        <v>6</v>
      </c>
      <c r="J30" s="20" t="s">
        <v>8</v>
      </c>
      <c r="K30" s="20"/>
      <c r="L30" s="23"/>
    </row>
    <row r="31" spans="1:13" ht="15">
      <c r="A31" s="4"/>
      <c r="B31" s="1"/>
      <c r="C31" s="43"/>
      <c r="D31" s="4"/>
      <c r="E31" s="5"/>
      <c r="F31" s="99"/>
      <c r="G31" s="99"/>
      <c r="H31" s="99"/>
      <c r="I31" s="99"/>
      <c r="J31" s="20"/>
      <c r="K31" s="20"/>
      <c r="L31" s="23"/>
    </row>
    <row r="32" spans="1:13" ht="15">
      <c r="A32" s="29" t="s">
        <v>0</v>
      </c>
      <c r="B32" s="30"/>
      <c r="C32" s="30">
        <f>+C25*C26</f>
        <v>853.33</v>
      </c>
      <c r="D32" s="45">
        <f t="shared" ref="D32" si="17">D28*D29</f>
        <v>186.66</v>
      </c>
      <c r="E32" s="30">
        <f>E25*E26</f>
        <v>3076.1568000000002</v>
      </c>
      <c r="F32" s="98">
        <f t="shared" ref="F32:I32" si="18">F25*F26</f>
        <v>8305.6233600000014</v>
      </c>
      <c r="G32" s="98">
        <f t="shared" si="18"/>
        <v>17940.146457600007</v>
      </c>
      <c r="H32" s="98">
        <f t="shared" si="18"/>
        <v>36956.701702656013</v>
      </c>
      <c r="I32" s="98">
        <f t="shared" si="18"/>
        <v>57098.10413060354</v>
      </c>
      <c r="J32" s="20"/>
      <c r="K32" s="20"/>
      <c r="L32" s="23"/>
    </row>
    <row r="33" spans="1:13">
      <c r="A33" s="33" t="s">
        <v>7</v>
      </c>
      <c r="B33" s="34"/>
      <c r="C33" s="34">
        <f>+C32/C30</f>
        <v>853.33</v>
      </c>
      <c r="D33" s="46">
        <f t="shared" ref="D33:I33" si="19">+D32/D30</f>
        <v>186.66</v>
      </c>
      <c r="E33" s="34">
        <f t="shared" ref="E33" si="20">+E32/E30</f>
        <v>2312.8998496240602</v>
      </c>
      <c r="F33" s="34">
        <f t="shared" si="19"/>
        <v>4152.8116800000007</v>
      </c>
      <c r="G33" s="34">
        <f t="shared" si="19"/>
        <v>4485.0366144000018</v>
      </c>
      <c r="H33" s="34">
        <f t="shared" si="19"/>
        <v>6159.4502837760019</v>
      </c>
      <c r="I33" s="34">
        <f t="shared" si="19"/>
        <v>9516.350688433924</v>
      </c>
      <c r="J33" s="20"/>
      <c r="K33" s="20"/>
      <c r="L33" s="23"/>
    </row>
    <row r="34" spans="1:13" ht="15.75" thickBot="1">
      <c r="A34" s="4"/>
      <c r="B34" s="7"/>
      <c r="C34" s="7"/>
      <c r="D34" s="8"/>
      <c r="E34" s="9"/>
      <c r="F34" s="24"/>
      <c r="G34" s="24"/>
      <c r="H34" s="24"/>
      <c r="I34" s="24"/>
      <c r="J34" s="24"/>
      <c r="K34" s="24"/>
      <c r="L34" s="25"/>
    </row>
    <row r="35" spans="1:13" ht="15">
      <c r="A35" s="137" t="s">
        <v>22</v>
      </c>
      <c r="B35" s="138"/>
      <c r="C35" s="139"/>
      <c r="D35" s="3"/>
      <c r="E35" s="83"/>
      <c r="F35" s="100"/>
      <c r="G35" s="100"/>
      <c r="H35" s="100"/>
      <c r="I35" s="100"/>
      <c r="J35" s="21"/>
      <c r="K35" s="21"/>
      <c r="L35" s="22"/>
    </row>
    <row r="36" spans="1:13" ht="15">
      <c r="A36" s="4"/>
      <c r="B36" s="5"/>
      <c r="C36" s="6"/>
      <c r="D36" s="4"/>
      <c r="E36" s="5"/>
      <c r="F36" s="99"/>
      <c r="G36" s="99"/>
      <c r="H36" s="99"/>
      <c r="I36" s="99"/>
      <c r="J36" s="20"/>
      <c r="K36" s="20"/>
      <c r="L36" s="23"/>
    </row>
    <row r="37" spans="1:13" ht="15">
      <c r="A37" s="4" t="s">
        <v>12</v>
      </c>
      <c r="B37" s="27"/>
      <c r="C37" s="52">
        <f>+'ventes 06-12 2014'!E14</f>
        <v>25.293606060606052</v>
      </c>
      <c r="D37" s="53">
        <f>+'ventes T1 2015'!G18</f>
        <v>21.541000000000004</v>
      </c>
      <c r="E37" s="85">
        <f>+D37</f>
        <v>21.541000000000004</v>
      </c>
      <c r="F37" s="85">
        <f>+E37</f>
        <v>21.541000000000004</v>
      </c>
      <c r="G37" s="85">
        <f>+F37</f>
        <v>21.541000000000004</v>
      </c>
      <c r="H37" s="85">
        <f>+G37</f>
        <v>21.541000000000004</v>
      </c>
      <c r="I37" s="85">
        <f>+H37</f>
        <v>21.541000000000004</v>
      </c>
      <c r="J37" s="20"/>
      <c r="K37" s="20"/>
      <c r="L37" s="23"/>
    </row>
    <row r="38" spans="1:13" ht="15">
      <c r="A38" s="4" t="s">
        <v>13</v>
      </c>
      <c r="B38" s="27"/>
      <c r="C38" s="54">
        <f>+'ventes 06-12 2014'!D14</f>
        <v>330</v>
      </c>
      <c r="D38" s="92">
        <f>+'ventes T1 2015'!F18</f>
        <v>90</v>
      </c>
      <c r="E38" s="93">
        <f>+((C38*12)/7)*(E40/D40)*(1+E39)</f>
        <v>776.91428571428571</v>
      </c>
      <c r="F38" s="93">
        <f>E38*(F40/E40)*(1+F39)</f>
        <v>2097.6685714285713</v>
      </c>
      <c r="G38" s="93">
        <f t="shared" ref="G38:I38" si="21">F38*(G40/F40)*(1+G39)</f>
        <v>4530.9641142857145</v>
      </c>
      <c r="H38" s="93">
        <f t="shared" si="21"/>
        <v>9333.7860754285721</v>
      </c>
      <c r="I38" s="93">
        <f t="shared" si="21"/>
        <v>14420.699486537143</v>
      </c>
      <c r="J38" s="20"/>
      <c r="K38" s="20"/>
      <c r="L38" s="23"/>
    </row>
    <row r="39" spans="1:13" ht="15">
      <c r="A39" s="4" t="s">
        <v>14</v>
      </c>
      <c r="B39" s="1"/>
      <c r="C39" s="48"/>
      <c r="D39" s="94"/>
      <c r="E39" s="84">
        <f>+M39/100</f>
        <v>0.03</v>
      </c>
      <c r="F39" s="96">
        <f>E39+0.05</f>
        <v>0.08</v>
      </c>
      <c r="G39" s="96">
        <f>+F39</f>
        <v>0.08</v>
      </c>
      <c r="H39" s="96">
        <f>+G39-0.05</f>
        <v>0.03</v>
      </c>
      <c r="I39" s="96">
        <f>+H39</f>
        <v>0.03</v>
      </c>
      <c r="J39" s="20" t="s">
        <v>19</v>
      </c>
      <c r="K39" s="20"/>
      <c r="L39" s="23"/>
      <c r="M39" s="2">
        <v>3</v>
      </c>
    </row>
    <row r="40" spans="1:13" ht="15">
      <c r="A40" s="4" t="s">
        <v>4</v>
      </c>
      <c r="B40" s="1"/>
      <c r="C40" s="26">
        <v>15</v>
      </c>
      <c r="D40" s="4">
        <f>+MIN(C40*1,300)</f>
        <v>15</v>
      </c>
      <c r="E40" s="5">
        <f>ROUND(MIN(C40*1.34,300),0)</f>
        <v>20</v>
      </c>
      <c r="F40" s="97">
        <f>+MIN(E40*2.5,300)</f>
        <v>50</v>
      </c>
      <c r="G40" s="97">
        <f t="shared" ref="G40" si="22">+MIN(F40*2,300)</f>
        <v>100</v>
      </c>
      <c r="H40" s="97">
        <f t="shared" ref="H40" si="23">+MIN(G40*2,300)</f>
        <v>200</v>
      </c>
      <c r="I40" s="97">
        <f t="shared" ref="I40" si="24">+MIN(H40*2,300)</f>
        <v>300</v>
      </c>
      <c r="J40" s="20" t="s">
        <v>9</v>
      </c>
      <c r="K40" s="20"/>
      <c r="L40" s="23"/>
    </row>
    <row r="41" spans="1:13" ht="15">
      <c r="A41" s="4" t="s">
        <v>5</v>
      </c>
      <c r="B41" s="27"/>
      <c r="C41" s="28">
        <f>+C37*C38/C40</f>
        <v>556.45933333333312</v>
      </c>
      <c r="D41" s="45">
        <f>(D37*D38)*(1+D39)/D40</f>
        <v>129.24600000000001</v>
      </c>
      <c r="E41" s="30">
        <f>+E37*E38/E40</f>
        <v>836.77553142857164</v>
      </c>
      <c r="F41" s="98">
        <f t="shared" ref="F41:I41" si="25">+F37*F38/F40</f>
        <v>903.71757394285726</v>
      </c>
      <c r="G41" s="98">
        <f t="shared" si="25"/>
        <v>976.01497985828598</v>
      </c>
      <c r="H41" s="98">
        <f t="shared" si="25"/>
        <v>1005.2954292540345</v>
      </c>
      <c r="I41" s="98">
        <f t="shared" si="25"/>
        <v>1035.4542921316556</v>
      </c>
      <c r="J41" s="30"/>
      <c r="K41" s="20"/>
      <c r="L41" s="23"/>
    </row>
    <row r="42" spans="1:13" ht="15">
      <c r="A42" s="4" t="s">
        <v>6</v>
      </c>
      <c r="B42" s="1"/>
      <c r="C42" s="26">
        <v>1</v>
      </c>
      <c r="D42" s="4">
        <f>+MIN(C42*1,6)</f>
        <v>1</v>
      </c>
      <c r="E42" s="5">
        <f>+MIN(C42*1.33,6)</f>
        <v>1.33</v>
      </c>
      <c r="F42" s="97">
        <f>+MIN(D42*2,6)</f>
        <v>2</v>
      </c>
      <c r="G42" s="97">
        <f t="shared" ref="G42:I42" si="26">+MIN(F42*2,6)</f>
        <v>4</v>
      </c>
      <c r="H42" s="97">
        <f t="shared" si="26"/>
        <v>6</v>
      </c>
      <c r="I42" s="97">
        <f t="shared" si="26"/>
        <v>6</v>
      </c>
      <c r="J42" s="20" t="s">
        <v>8</v>
      </c>
      <c r="K42" s="20"/>
      <c r="L42" s="23"/>
    </row>
    <row r="43" spans="1:13" ht="15">
      <c r="A43" s="4"/>
      <c r="B43" s="1"/>
      <c r="C43" s="26"/>
      <c r="D43" s="4"/>
      <c r="E43" s="5"/>
      <c r="F43" s="99"/>
      <c r="G43" s="99"/>
      <c r="H43" s="99"/>
      <c r="I43" s="99"/>
      <c r="J43" s="20"/>
      <c r="K43" s="20"/>
      <c r="L43" s="23"/>
    </row>
    <row r="44" spans="1:13" ht="15">
      <c r="A44" s="29" t="s">
        <v>0</v>
      </c>
      <c r="B44" s="30"/>
      <c r="C44" s="31">
        <f>+C37*C38</f>
        <v>8346.8899999999976</v>
      </c>
      <c r="D44" s="45">
        <f t="shared" ref="D44" si="27">D40*D41</f>
        <v>1938.69</v>
      </c>
      <c r="E44" s="30">
        <f>E37*E38</f>
        <v>16735.510628571432</v>
      </c>
      <c r="F44" s="98">
        <f t="shared" ref="F44:I44" si="28">F37*F38</f>
        <v>45185.878697142864</v>
      </c>
      <c r="G44" s="98">
        <f t="shared" si="28"/>
        <v>97601.497985828595</v>
      </c>
      <c r="H44" s="98">
        <f t="shared" si="28"/>
        <v>201059.08585080691</v>
      </c>
      <c r="I44" s="98">
        <f t="shared" si="28"/>
        <v>310636.28763949667</v>
      </c>
      <c r="J44" s="20"/>
      <c r="K44" s="20"/>
      <c r="L44" s="23"/>
    </row>
    <row r="45" spans="1:13">
      <c r="A45" s="33" t="s">
        <v>7</v>
      </c>
      <c r="B45" s="34"/>
      <c r="C45" s="35">
        <f>+C44/C42</f>
        <v>8346.8899999999976</v>
      </c>
      <c r="D45" s="46">
        <f t="shared" ref="D45:E45" si="29">+D44/D42</f>
        <v>1938.69</v>
      </c>
      <c r="E45" s="34">
        <f t="shared" si="29"/>
        <v>12583.090698174008</v>
      </c>
      <c r="F45" s="34">
        <f t="shared" ref="F45:I45" si="30">+F44/F42</f>
        <v>22592.939348571432</v>
      </c>
      <c r="G45" s="34">
        <f t="shared" si="30"/>
        <v>24400.374496457149</v>
      </c>
      <c r="H45" s="34">
        <f t="shared" si="30"/>
        <v>33509.847641801149</v>
      </c>
      <c r="I45" s="34">
        <f t="shared" si="30"/>
        <v>51772.714606582776</v>
      </c>
      <c r="J45" s="20"/>
      <c r="K45" s="20"/>
      <c r="L45" s="23"/>
    </row>
    <row r="46" spans="1:13" ht="15.75" thickBot="1">
      <c r="A46" s="8"/>
      <c r="B46" s="10"/>
      <c r="C46" s="49"/>
      <c r="D46" s="8"/>
      <c r="E46" s="9"/>
      <c r="F46" s="24"/>
      <c r="G46" s="24"/>
      <c r="H46" s="24"/>
      <c r="I46" s="24"/>
      <c r="J46" s="24"/>
      <c r="K46" s="24"/>
      <c r="L46" s="25"/>
    </row>
    <row r="47" spans="1:13" ht="15">
      <c r="A47" s="137" t="s">
        <v>125</v>
      </c>
      <c r="B47" s="138"/>
      <c r="C47" s="139"/>
      <c r="D47" s="3"/>
      <c r="E47" s="83"/>
      <c r="F47" s="21"/>
      <c r="G47" s="21"/>
      <c r="H47" s="21"/>
      <c r="I47" s="21"/>
      <c r="J47" s="21"/>
      <c r="K47" s="21"/>
      <c r="L47" s="22"/>
    </row>
    <row r="48" spans="1:13" ht="15">
      <c r="A48" s="4"/>
      <c r="B48" s="5"/>
      <c r="C48" s="6"/>
      <c r="D48" s="4"/>
      <c r="E48" s="5"/>
      <c r="F48" s="20"/>
      <c r="G48" s="20"/>
      <c r="H48" s="20"/>
      <c r="I48" s="20"/>
      <c r="J48" s="20"/>
      <c r="K48" s="20"/>
      <c r="L48" s="23"/>
    </row>
    <row r="49" spans="1:13" ht="15">
      <c r="A49" s="4" t="s">
        <v>12</v>
      </c>
      <c r="B49" s="27"/>
      <c r="C49" s="52">
        <f>+'ventes 06-12 2014'!E16</f>
        <v>33.805555555555557</v>
      </c>
      <c r="D49" s="53">
        <v>0</v>
      </c>
      <c r="E49" s="85">
        <f>+C49</f>
        <v>33.805555555555557</v>
      </c>
      <c r="F49" s="85">
        <f>+E49</f>
        <v>33.805555555555557</v>
      </c>
      <c r="G49" s="85">
        <f>+F49</f>
        <v>33.805555555555557</v>
      </c>
      <c r="H49" s="85">
        <f>+G49</f>
        <v>33.805555555555557</v>
      </c>
      <c r="I49" s="85">
        <f>+H49</f>
        <v>33.805555555555557</v>
      </c>
      <c r="J49" s="20"/>
      <c r="K49" s="20"/>
      <c r="L49" s="23"/>
    </row>
    <row r="50" spans="1:13" ht="15">
      <c r="A50" s="4" t="s">
        <v>13</v>
      </c>
      <c r="B50" s="27"/>
      <c r="C50" s="54">
        <f>+'ventes 06-12 2014'!D16</f>
        <v>18</v>
      </c>
      <c r="D50" s="92">
        <v>0</v>
      </c>
      <c r="E50" s="93">
        <f>+((C50*12)/7)*(E52/D52)*(1+E51)</f>
        <v>42.377142857142857</v>
      </c>
      <c r="F50" s="93">
        <f>E50*(F52/E52)*(1+F51)</f>
        <v>114.41828571428573</v>
      </c>
      <c r="G50" s="93">
        <f t="shared" ref="G50:I50" si="31">F50*(G52/F52)*(1+G51)</f>
        <v>247.1434971428572</v>
      </c>
      <c r="H50" s="93">
        <f t="shared" si="31"/>
        <v>509.11560411428587</v>
      </c>
      <c r="I50" s="93">
        <f t="shared" si="31"/>
        <v>786.58360835657174</v>
      </c>
      <c r="J50" s="20"/>
      <c r="K50" s="20"/>
      <c r="L50" s="23"/>
    </row>
    <row r="51" spans="1:13" ht="15">
      <c r="A51" s="4" t="s">
        <v>14</v>
      </c>
      <c r="B51" s="1"/>
      <c r="C51" s="48"/>
      <c r="D51" s="94"/>
      <c r="E51" s="84">
        <f>+M51/100</f>
        <v>0.03</v>
      </c>
      <c r="F51" s="96">
        <f>E51+0.05</f>
        <v>0.08</v>
      </c>
      <c r="G51" s="96">
        <f>+F51</f>
        <v>0.08</v>
      </c>
      <c r="H51" s="96">
        <f>+G51-0.05</f>
        <v>0.03</v>
      </c>
      <c r="I51" s="96">
        <f>+H51</f>
        <v>0.03</v>
      </c>
      <c r="J51" s="20" t="s">
        <v>19</v>
      </c>
      <c r="K51" s="20"/>
      <c r="L51" s="23"/>
      <c r="M51" s="2">
        <v>3</v>
      </c>
    </row>
    <row r="52" spans="1:13" ht="15">
      <c r="A52" s="4" t="s">
        <v>4</v>
      </c>
      <c r="B52" s="1"/>
      <c r="C52" s="26">
        <v>15</v>
      </c>
      <c r="D52" s="4">
        <f>+MIN(C52*1,300)</f>
        <v>15</v>
      </c>
      <c r="E52" s="5">
        <f>ROUND(MIN(C52*1.34,300),0)</f>
        <v>20</v>
      </c>
      <c r="F52" s="97">
        <f>+MIN(E52*2.5,300)</f>
        <v>50</v>
      </c>
      <c r="G52" s="97">
        <f t="shared" ref="G52" si="32">+MIN(F52*2,300)</f>
        <v>100</v>
      </c>
      <c r="H52" s="97">
        <f t="shared" ref="H52" si="33">+MIN(G52*2,300)</f>
        <v>200</v>
      </c>
      <c r="I52" s="97">
        <f t="shared" ref="I52" si="34">+MIN(H52*2,300)</f>
        <v>300</v>
      </c>
      <c r="J52" s="20" t="s">
        <v>9</v>
      </c>
      <c r="K52" s="20"/>
      <c r="L52" s="23"/>
    </row>
    <row r="53" spans="1:13" ht="15">
      <c r="A53" s="4" t="s">
        <v>5</v>
      </c>
      <c r="B53" s="27"/>
      <c r="C53" s="28">
        <f>+C49*C50/C52</f>
        <v>40.56666666666667</v>
      </c>
      <c r="D53" s="45">
        <f>(D49*D50)*(1+D51)/D52</f>
        <v>0</v>
      </c>
      <c r="E53" s="30">
        <f>+E49*E50/E52</f>
        <v>71.629142857142853</v>
      </c>
      <c r="F53" s="98">
        <f t="shared" ref="F53:I53" si="35">+F49*F50/F52</f>
        <v>77.359474285714299</v>
      </c>
      <c r="G53" s="98">
        <f t="shared" si="35"/>
        <v>83.54823222857145</v>
      </c>
      <c r="H53" s="98">
        <f t="shared" si="35"/>
        <v>86.054679195428605</v>
      </c>
      <c r="I53" s="98">
        <f t="shared" si="35"/>
        <v>88.636319571291466</v>
      </c>
      <c r="J53" s="30"/>
      <c r="K53" s="20"/>
      <c r="L53" s="23"/>
    </row>
    <row r="54" spans="1:13" ht="15">
      <c r="A54" s="4" t="s">
        <v>6</v>
      </c>
      <c r="B54" s="1"/>
      <c r="C54" s="26">
        <v>1</v>
      </c>
      <c r="D54" s="4">
        <f>+MIN(C54*1,6)</f>
        <v>1</v>
      </c>
      <c r="E54" s="5">
        <f>+MIN(C54*1.33,6)</f>
        <v>1.33</v>
      </c>
      <c r="F54" s="97">
        <f>+MIN(D54*2,6)</f>
        <v>2</v>
      </c>
      <c r="G54" s="97">
        <f t="shared" ref="G54:I54" si="36">+MIN(F54*2,6)</f>
        <v>4</v>
      </c>
      <c r="H54" s="97">
        <f t="shared" si="36"/>
        <v>6</v>
      </c>
      <c r="I54" s="97">
        <f t="shared" si="36"/>
        <v>6</v>
      </c>
      <c r="J54" s="20" t="s">
        <v>8</v>
      </c>
      <c r="K54" s="20"/>
      <c r="L54" s="23"/>
    </row>
    <row r="55" spans="1:13" ht="15">
      <c r="A55" s="4"/>
      <c r="B55" s="1"/>
      <c r="C55" s="26"/>
      <c r="D55" s="4"/>
      <c r="E55" s="5"/>
      <c r="F55" s="99"/>
      <c r="G55" s="99"/>
      <c r="H55" s="99"/>
      <c r="I55" s="99"/>
      <c r="J55" s="20"/>
      <c r="K55" s="20"/>
      <c r="L55" s="23"/>
    </row>
    <row r="56" spans="1:13" ht="15">
      <c r="A56" s="29" t="s">
        <v>0</v>
      </c>
      <c r="B56" s="30"/>
      <c r="C56" s="31">
        <f>+C49*C50</f>
        <v>608.5</v>
      </c>
      <c r="D56" s="45">
        <f t="shared" ref="D56" si="37">D52*D53</f>
        <v>0</v>
      </c>
      <c r="E56" s="30">
        <f>E49*E50</f>
        <v>1432.5828571428572</v>
      </c>
      <c r="F56" s="30">
        <f t="shared" ref="F56:I56" si="38">F49*F50</f>
        <v>3867.9737142857148</v>
      </c>
      <c r="G56" s="30">
        <f t="shared" si="38"/>
        <v>8354.8232228571451</v>
      </c>
      <c r="H56" s="30">
        <f t="shared" si="38"/>
        <v>17210.93583908572</v>
      </c>
      <c r="I56" s="30">
        <f t="shared" si="38"/>
        <v>26590.895871387442</v>
      </c>
      <c r="J56" s="20"/>
      <c r="K56" s="20"/>
      <c r="L56" s="23"/>
    </row>
    <row r="57" spans="1:13">
      <c r="A57" s="33" t="s">
        <v>7</v>
      </c>
      <c r="B57" s="34"/>
      <c r="C57" s="35">
        <f>+C56/C54</f>
        <v>608.5</v>
      </c>
      <c r="D57" s="46">
        <f t="shared" ref="D57:E57" si="39">+D56/D54</f>
        <v>0</v>
      </c>
      <c r="E57" s="34">
        <f t="shared" si="39"/>
        <v>1077.1299677765842</v>
      </c>
      <c r="F57" s="34">
        <f t="shared" ref="F57:I57" si="40">+F56/F54</f>
        <v>1933.9868571428574</v>
      </c>
      <c r="G57" s="34">
        <f t="shared" si="40"/>
        <v>2088.7058057142863</v>
      </c>
      <c r="H57" s="34">
        <f t="shared" si="40"/>
        <v>2868.4893065142865</v>
      </c>
      <c r="I57" s="34">
        <f t="shared" si="40"/>
        <v>4431.8159785645739</v>
      </c>
      <c r="J57" s="20"/>
      <c r="K57" s="20"/>
      <c r="L57" s="23"/>
    </row>
    <row r="58" spans="1:13" ht="15.75" thickBot="1">
      <c r="A58" s="8"/>
      <c r="B58" s="10"/>
      <c r="C58" s="49"/>
      <c r="D58" s="8"/>
      <c r="E58" s="9"/>
      <c r="F58" s="24"/>
      <c r="G58" s="24"/>
      <c r="H58" s="24"/>
      <c r="I58" s="24"/>
      <c r="J58" s="24"/>
      <c r="K58" s="24"/>
      <c r="L58" s="25"/>
    </row>
    <row r="59" spans="1:13" ht="15">
      <c r="A59" s="137" t="s">
        <v>126</v>
      </c>
      <c r="B59" s="138"/>
      <c r="C59" s="139"/>
      <c r="D59" s="3"/>
      <c r="E59" s="83"/>
      <c r="F59" s="21"/>
      <c r="G59" s="21"/>
      <c r="H59" s="21"/>
      <c r="I59" s="21"/>
      <c r="J59" s="21"/>
      <c r="K59" s="21"/>
      <c r="L59" s="22"/>
    </row>
    <row r="60" spans="1:13" ht="15">
      <c r="A60" s="4"/>
      <c r="B60" s="5"/>
      <c r="C60" s="6"/>
      <c r="D60" s="4"/>
      <c r="E60" s="5"/>
      <c r="F60" s="20"/>
      <c r="G60" s="20"/>
      <c r="H60" s="20"/>
      <c r="I60" s="20"/>
      <c r="J60" s="20"/>
      <c r="K60" s="20"/>
      <c r="L60" s="23"/>
    </row>
    <row r="61" spans="1:13" ht="15">
      <c r="A61" s="4" t="s">
        <v>12</v>
      </c>
      <c r="B61" s="27"/>
      <c r="C61" s="52">
        <f>+'ventes 06-12 2014'!E32</f>
        <v>17.904240000000001</v>
      </c>
      <c r="D61" s="53">
        <f>+('ventes T1 2015'!E65+'ventes T1 2015'!E75+'ventes T1 2015'!E78)/('ventes T1 2015'!F65+'ventes T1 2015'!F75+'ventes T1 2015'!F78)</f>
        <v>16.681858407079645</v>
      </c>
      <c r="E61" s="85">
        <f>+D61</f>
        <v>16.681858407079645</v>
      </c>
      <c r="F61" s="85">
        <f>+E61</f>
        <v>16.681858407079645</v>
      </c>
      <c r="G61" s="85">
        <f>+F61</f>
        <v>16.681858407079645</v>
      </c>
      <c r="H61" s="85">
        <f>+G61</f>
        <v>16.681858407079645</v>
      </c>
      <c r="I61" s="85">
        <f>+H61</f>
        <v>16.681858407079645</v>
      </c>
      <c r="J61" s="20"/>
      <c r="K61" s="20"/>
      <c r="L61" s="23"/>
    </row>
    <row r="62" spans="1:13" ht="15">
      <c r="A62" s="4" t="s">
        <v>13</v>
      </c>
      <c r="B62" s="27"/>
      <c r="C62" s="54">
        <f>+'ventes 06-12 2014'!D32</f>
        <v>375</v>
      </c>
      <c r="D62" s="92">
        <f>+'ventes T1 2015'!F65+'ventes T1 2015'!F75+'ventes T1 2015'!F78</f>
        <v>113</v>
      </c>
      <c r="E62" s="93">
        <f>+((C62*12)/7)*(E64/D64)*(1+E63)</f>
        <v>882.85714285714289</v>
      </c>
      <c r="F62" s="93">
        <f>E62*(F64/E64)*(1+F63)</f>
        <v>2383.7142857142862</v>
      </c>
      <c r="G62" s="93">
        <f t="shared" ref="G62" si="41">F62*(G64/F64)*(1+G63)</f>
        <v>5148.822857142859</v>
      </c>
      <c r="H62" s="93">
        <f t="shared" ref="H62" si="42">G62*(H64/G64)*(1+H63)</f>
        <v>10606.57508571429</v>
      </c>
      <c r="I62" s="93">
        <f t="shared" ref="I62" si="43">H62*(I64/H64)*(1+I63)</f>
        <v>16387.158507428579</v>
      </c>
      <c r="J62" s="20"/>
      <c r="K62" s="20"/>
      <c r="L62" s="23"/>
    </row>
    <row r="63" spans="1:13" ht="15">
      <c r="A63" s="4" t="s">
        <v>14</v>
      </c>
      <c r="B63" s="1"/>
      <c r="C63" s="48"/>
      <c r="D63" s="94"/>
      <c r="E63" s="84">
        <f>+M63/100</f>
        <v>0.03</v>
      </c>
      <c r="F63" s="96">
        <f>E63+0.05</f>
        <v>0.08</v>
      </c>
      <c r="G63" s="96">
        <f>+F63</f>
        <v>0.08</v>
      </c>
      <c r="H63" s="96">
        <f>+G63-0.05</f>
        <v>0.03</v>
      </c>
      <c r="I63" s="96">
        <f>+H63</f>
        <v>0.03</v>
      </c>
      <c r="J63" s="20" t="s">
        <v>19</v>
      </c>
      <c r="K63" s="20"/>
      <c r="L63" s="23"/>
      <c r="M63" s="2">
        <v>3</v>
      </c>
    </row>
    <row r="64" spans="1:13" ht="15">
      <c r="A64" s="4" t="s">
        <v>4</v>
      </c>
      <c r="B64" s="1"/>
      <c r="C64" s="26">
        <v>15</v>
      </c>
      <c r="D64" s="4">
        <f>+MIN(C64*1,300)</f>
        <v>15</v>
      </c>
      <c r="E64" s="5">
        <f>ROUND(MIN(C64*1.34,300),0)</f>
        <v>20</v>
      </c>
      <c r="F64" s="97">
        <f>+MIN(E64*2.5,300)</f>
        <v>50</v>
      </c>
      <c r="G64" s="97">
        <f t="shared" ref="G64:I64" si="44">+MIN(F64*2,300)</f>
        <v>100</v>
      </c>
      <c r="H64" s="97">
        <f t="shared" si="44"/>
        <v>200</v>
      </c>
      <c r="I64" s="97">
        <f t="shared" si="44"/>
        <v>300</v>
      </c>
      <c r="J64" s="20" t="s">
        <v>9</v>
      </c>
      <c r="K64" s="20"/>
      <c r="L64" s="23"/>
    </row>
    <row r="65" spans="1:12" ht="15">
      <c r="A65" s="4" t="s">
        <v>5</v>
      </c>
      <c r="B65" s="27"/>
      <c r="C65" s="28">
        <f>+C61*C62/C64</f>
        <v>447.60599999999999</v>
      </c>
      <c r="D65" s="45">
        <f>(D61*D62)*(1+D63)/D64</f>
        <v>125.67</v>
      </c>
      <c r="E65" s="30">
        <f>+E61*E62/E64</f>
        <v>736.3848925410872</v>
      </c>
      <c r="F65" s="98">
        <f t="shared" ref="F65" si="45">+F61*F62/F64</f>
        <v>795.29568394437433</v>
      </c>
      <c r="G65" s="98">
        <f t="shared" ref="G65" si="46">+G61*G62/G64</f>
        <v>858.91933865992439</v>
      </c>
      <c r="H65" s="98">
        <f t="shared" ref="H65" si="47">+H61*H62/H64</f>
        <v>884.68691881972222</v>
      </c>
      <c r="I65" s="98">
        <f t="shared" ref="I65" si="48">+I61*I62/I64</f>
        <v>911.22752638431382</v>
      </c>
      <c r="J65" s="30"/>
      <c r="K65" s="20"/>
      <c r="L65" s="23"/>
    </row>
    <row r="66" spans="1:12" ht="15">
      <c r="A66" s="4" t="s">
        <v>6</v>
      </c>
      <c r="B66" s="1"/>
      <c r="C66" s="26">
        <v>1</v>
      </c>
      <c r="D66" s="4">
        <f>+MIN(C66*1,6)</f>
        <v>1</v>
      </c>
      <c r="E66" s="5">
        <f>+MIN(C66*1.33,6)</f>
        <v>1.33</v>
      </c>
      <c r="F66" s="97">
        <f>+MIN(D66*2,6)</f>
        <v>2</v>
      </c>
      <c r="G66" s="97">
        <f t="shared" ref="G66:I66" si="49">+MIN(F66*2,6)</f>
        <v>4</v>
      </c>
      <c r="H66" s="97">
        <f t="shared" si="49"/>
        <v>6</v>
      </c>
      <c r="I66" s="97">
        <f t="shared" si="49"/>
        <v>6</v>
      </c>
      <c r="J66" s="20" t="s">
        <v>8</v>
      </c>
      <c r="K66" s="20"/>
      <c r="L66" s="23"/>
    </row>
    <row r="67" spans="1:12" ht="15">
      <c r="A67" s="4"/>
      <c r="B67" s="1"/>
      <c r="C67" s="26"/>
      <c r="D67" s="4"/>
      <c r="E67" s="5"/>
      <c r="F67" s="99"/>
      <c r="G67" s="99"/>
      <c r="H67" s="99"/>
      <c r="I67" s="99"/>
      <c r="J67" s="20"/>
      <c r="K67" s="20"/>
      <c r="L67" s="23"/>
    </row>
    <row r="68" spans="1:12" ht="15">
      <c r="A68" s="29" t="s">
        <v>0</v>
      </c>
      <c r="B68" s="30"/>
      <c r="C68" s="31">
        <f>+C61*C62</f>
        <v>6714.09</v>
      </c>
      <c r="D68" s="45">
        <f t="shared" ref="D68" si="50">D64*D65</f>
        <v>1885.05</v>
      </c>
      <c r="E68" s="30">
        <f>E61*E62</f>
        <v>14727.697850821743</v>
      </c>
      <c r="F68" s="98">
        <f t="shared" ref="F68:I68" si="51">F61*F62</f>
        <v>39764.784197218716</v>
      </c>
      <c r="G68" s="98">
        <f t="shared" si="51"/>
        <v>85891.93386599244</v>
      </c>
      <c r="H68" s="98">
        <f t="shared" si="51"/>
        <v>176937.38376394444</v>
      </c>
      <c r="I68" s="98">
        <f t="shared" si="51"/>
        <v>273368.25791529415</v>
      </c>
      <c r="J68" s="20"/>
      <c r="K68" s="20"/>
      <c r="L68" s="23"/>
    </row>
    <row r="69" spans="1:12">
      <c r="A69" s="33" t="s">
        <v>7</v>
      </c>
      <c r="B69" s="34"/>
      <c r="C69" s="35">
        <f>+C68/C66</f>
        <v>6714.09</v>
      </c>
      <c r="D69" s="46">
        <f t="shared" ref="D69:E69" si="52">+D68/D66</f>
        <v>1885.05</v>
      </c>
      <c r="E69" s="34">
        <f t="shared" si="52"/>
        <v>11073.45703069304</v>
      </c>
      <c r="F69" s="101">
        <f t="shared" ref="F69:I69" si="53">+F68/F66</f>
        <v>19882.392098609358</v>
      </c>
      <c r="G69" s="101">
        <f t="shared" si="53"/>
        <v>21472.98346649811</v>
      </c>
      <c r="H69" s="101">
        <f t="shared" si="53"/>
        <v>29489.563960657408</v>
      </c>
      <c r="I69" s="101">
        <f t="shared" si="53"/>
        <v>45561.376319215691</v>
      </c>
      <c r="J69" s="20"/>
      <c r="K69" s="20"/>
      <c r="L69" s="23"/>
    </row>
    <row r="70" spans="1:12" ht="15.75" thickBot="1">
      <c r="A70" s="8"/>
      <c r="B70" s="10"/>
      <c r="C70" s="49"/>
      <c r="D70" s="8"/>
      <c r="E70" s="9"/>
      <c r="F70" s="102"/>
      <c r="G70" s="102"/>
      <c r="H70" s="102"/>
      <c r="I70" s="102"/>
      <c r="J70" s="24"/>
      <c r="K70" s="24"/>
      <c r="L70" s="25"/>
    </row>
    <row r="71" spans="1:12" ht="15">
      <c r="A71" s="4"/>
      <c r="B71" s="5"/>
      <c r="C71" s="6"/>
      <c r="D71" s="5"/>
      <c r="E71" s="5"/>
      <c r="F71" s="20"/>
      <c r="G71" s="20"/>
      <c r="H71" s="20"/>
      <c r="I71" s="20"/>
      <c r="J71" s="20"/>
      <c r="K71" s="20"/>
      <c r="L71" s="23"/>
    </row>
    <row r="72" spans="1:12" ht="15">
      <c r="A72" s="5"/>
      <c r="B72" s="5"/>
      <c r="C72" s="5"/>
      <c r="D72" s="5"/>
      <c r="E72" s="5"/>
      <c r="F72" s="20"/>
      <c r="G72" s="20"/>
      <c r="H72" s="20"/>
      <c r="I72" s="20"/>
      <c r="J72" s="20"/>
      <c r="K72" s="20"/>
      <c r="L72" s="23"/>
    </row>
    <row r="73" spans="1:12" ht="15">
      <c r="A73" s="125" t="s">
        <v>10</v>
      </c>
      <c r="B73" s="126"/>
      <c r="C73" s="127"/>
      <c r="D73" s="5"/>
      <c r="E73" s="93"/>
      <c r="F73" s="93"/>
      <c r="G73" s="20"/>
      <c r="H73" s="20"/>
      <c r="I73" s="20"/>
      <c r="J73" s="20"/>
      <c r="K73" s="20"/>
      <c r="L73" s="23"/>
    </row>
    <row r="74" spans="1:12" ht="15.75" thickBot="1">
      <c r="A74" s="4"/>
      <c r="B74" s="5"/>
      <c r="C74" s="6"/>
      <c r="D74" s="5"/>
      <c r="E74" s="5"/>
      <c r="F74" s="20"/>
      <c r="G74" s="20"/>
      <c r="H74" s="20"/>
      <c r="I74" s="20"/>
      <c r="J74" s="20"/>
      <c r="K74" s="20"/>
      <c r="L74" s="23"/>
    </row>
    <row r="75" spans="1:12" ht="15.75" thickBot="1">
      <c r="A75" s="36" t="s">
        <v>1</v>
      </c>
      <c r="B75" s="37"/>
      <c r="C75" s="38">
        <f t="shared" ref="C75:I76" si="54">+C20+C32+C44+C56+C68</f>
        <v>35660.460000000006</v>
      </c>
      <c r="D75" s="38">
        <f t="shared" si="54"/>
        <v>11257.36</v>
      </c>
      <c r="E75" s="38">
        <f t="shared" si="54"/>
        <v>81776.466075274773</v>
      </c>
      <c r="F75" s="38">
        <f t="shared" si="54"/>
        <v>220796.45840324188</v>
      </c>
      <c r="G75" s="38">
        <f t="shared" si="54"/>
        <v>476920.35015100252</v>
      </c>
      <c r="H75" s="38">
        <f t="shared" si="54"/>
        <v>982455.92131106532</v>
      </c>
      <c r="I75" s="38">
        <f t="shared" si="54"/>
        <v>1517894.3984255958</v>
      </c>
      <c r="J75" s="39"/>
      <c r="K75" s="39"/>
      <c r="L75" s="40"/>
    </row>
    <row r="76" spans="1:12" ht="13.5" thickBot="1">
      <c r="A76" s="41" t="s">
        <v>7</v>
      </c>
      <c r="B76" s="42"/>
      <c r="C76" s="50">
        <f t="shared" si="54"/>
        <v>35660.460000000006</v>
      </c>
      <c r="D76" s="50">
        <f t="shared" si="54"/>
        <v>11257.36</v>
      </c>
      <c r="E76" s="50">
        <f t="shared" si="54"/>
        <v>61486.064718251706</v>
      </c>
      <c r="F76" s="50">
        <f t="shared" si="54"/>
        <v>110398.22920162094</v>
      </c>
      <c r="G76" s="50">
        <f t="shared" si="54"/>
        <v>119230.08753775063</v>
      </c>
      <c r="H76" s="50">
        <f t="shared" si="54"/>
        <v>163742.65355184421</v>
      </c>
      <c r="I76" s="50">
        <f t="shared" si="54"/>
        <v>252982.39973759931</v>
      </c>
      <c r="J76" s="24"/>
      <c r="K76" s="24"/>
      <c r="L76" s="25"/>
    </row>
    <row r="78" spans="1:12">
      <c r="C78" s="32" t="s">
        <v>50</v>
      </c>
      <c r="D78" s="32" t="s">
        <v>49</v>
      </c>
      <c r="E78" s="32">
        <v>2015</v>
      </c>
      <c r="F78" s="32">
        <v>2016</v>
      </c>
      <c r="G78" s="32">
        <v>2017</v>
      </c>
      <c r="H78" s="32">
        <v>2018</v>
      </c>
      <c r="I78" s="32">
        <v>2019</v>
      </c>
    </row>
    <row r="79" spans="1:12">
      <c r="A79" s="13" t="s">
        <v>23</v>
      </c>
      <c r="B79" s="14"/>
      <c r="C79" s="15">
        <f t="shared" ref="C79:I79" si="55">+C20</f>
        <v>19137.650000000001</v>
      </c>
      <c r="D79" s="15">
        <f t="shared" si="55"/>
        <v>7246.9600000000009</v>
      </c>
      <c r="E79" s="15">
        <f t="shared" si="55"/>
        <v>45804.51793873874</v>
      </c>
      <c r="F79" s="15">
        <f t="shared" si="55"/>
        <v>123672.19843459461</v>
      </c>
      <c r="G79" s="15">
        <f t="shared" si="55"/>
        <v>267131.94861872436</v>
      </c>
      <c r="H79" s="15">
        <f t="shared" si="55"/>
        <v>550291.8141545722</v>
      </c>
      <c r="I79" s="15">
        <f t="shared" si="55"/>
        <v>850200.85286881414</v>
      </c>
    </row>
    <row r="80" spans="1:12">
      <c r="A80" s="13" t="s">
        <v>24</v>
      </c>
      <c r="B80" s="14"/>
      <c r="C80" s="16">
        <f t="shared" ref="C80:I80" si="56">+C32</f>
        <v>853.33</v>
      </c>
      <c r="D80" s="16">
        <f t="shared" si="56"/>
        <v>186.66</v>
      </c>
      <c r="E80" s="16">
        <f t="shared" si="56"/>
        <v>3076.1568000000002</v>
      </c>
      <c r="F80" s="16">
        <f t="shared" si="56"/>
        <v>8305.6233600000014</v>
      </c>
      <c r="G80" s="16">
        <f t="shared" si="56"/>
        <v>17940.146457600007</v>
      </c>
      <c r="H80" s="16">
        <f t="shared" si="56"/>
        <v>36956.701702656013</v>
      </c>
      <c r="I80" s="16">
        <f t="shared" si="56"/>
        <v>57098.10413060354</v>
      </c>
    </row>
    <row r="81" spans="1:9">
      <c r="A81" s="13" t="s">
        <v>15</v>
      </c>
      <c r="B81" s="14"/>
      <c r="C81" s="16">
        <f t="shared" ref="C81:I81" si="57">+C44</f>
        <v>8346.8899999999976</v>
      </c>
      <c r="D81" s="16">
        <f t="shared" si="57"/>
        <v>1938.69</v>
      </c>
      <c r="E81" s="16">
        <f t="shared" si="57"/>
        <v>16735.510628571432</v>
      </c>
      <c r="F81" s="16">
        <f t="shared" si="57"/>
        <v>45185.878697142864</v>
      </c>
      <c r="G81" s="16">
        <f t="shared" si="57"/>
        <v>97601.497985828595</v>
      </c>
      <c r="H81" s="16">
        <f t="shared" si="57"/>
        <v>201059.08585080691</v>
      </c>
      <c r="I81" s="16">
        <f t="shared" si="57"/>
        <v>310636.28763949667</v>
      </c>
    </row>
    <row r="82" spans="1:9">
      <c r="A82" s="13" t="s">
        <v>16</v>
      </c>
      <c r="B82" s="51"/>
      <c r="C82" s="16">
        <f t="shared" ref="C82:I82" si="58">+C56</f>
        <v>608.5</v>
      </c>
      <c r="D82" s="16">
        <f t="shared" si="58"/>
        <v>0</v>
      </c>
      <c r="E82" s="16">
        <f t="shared" si="58"/>
        <v>1432.5828571428572</v>
      </c>
      <c r="F82" s="16">
        <f t="shared" si="58"/>
        <v>3867.9737142857148</v>
      </c>
      <c r="G82" s="16">
        <f t="shared" si="58"/>
        <v>8354.8232228571451</v>
      </c>
      <c r="H82" s="16">
        <f t="shared" si="58"/>
        <v>17210.93583908572</v>
      </c>
      <c r="I82" s="16">
        <f t="shared" si="58"/>
        <v>26590.895871387442</v>
      </c>
    </row>
    <row r="83" spans="1:9">
      <c r="A83" s="13" t="s">
        <v>17</v>
      </c>
      <c r="B83" s="51"/>
      <c r="C83" s="16">
        <f t="shared" ref="C83:I83" si="59">+C68</f>
        <v>6714.09</v>
      </c>
      <c r="D83" s="16">
        <f t="shared" si="59"/>
        <v>1885.05</v>
      </c>
      <c r="E83" s="16">
        <f t="shared" si="59"/>
        <v>14727.697850821743</v>
      </c>
      <c r="F83" s="16">
        <f t="shared" si="59"/>
        <v>39764.784197218716</v>
      </c>
      <c r="G83" s="16">
        <f t="shared" si="59"/>
        <v>85891.93386599244</v>
      </c>
      <c r="H83" s="16">
        <f t="shared" si="59"/>
        <v>176937.38376394444</v>
      </c>
      <c r="I83" s="16">
        <f t="shared" si="59"/>
        <v>273368.25791529415</v>
      </c>
    </row>
    <row r="84" spans="1:9">
      <c r="A84" s="17" t="s">
        <v>2</v>
      </c>
      <c r="B84" s="18"/>
      <c r="C84" s="19">
        <f>+SUM(C79:C83)</f>
        <v>35660.460000000006</v>
      </c>
      <c r="D84" s="19">
        <f>+SUM(D79:D83)</f>
        <v>11257.36</v>
      </c>
      <c r="E84" s="19">
        <f t="shared" ref="E84:I84" si="60">+SUM(E79:E83)</f>
        <v>81776.466075274773</v>
      </c>
      <c r="F84" s="19">
        <f t="shared" si="60"/>
        <v>220796.45840324188</v>
      </c>
      <c r="G84" s="19">
        <f t="shared" si="60"/>
        <v>476920.35015100252</v>
      </c>
      <c r="H84" s="19">
        <f t="shared" si="60"/>
        <v>982455.92131106532</v>
      </c>
      <c r="I84" s="19">
        <f t="shared" si="60"/>
        <v>1517894.3984255958</v>
      </c>
    </row>
    <row r="85" spans="1:9" ht="12.75" customHeight="1"/>
    <row r="86" spans="1:9">
      <c r="A86" s="17" t="s">
        <v>52</v>
      </c>
      <c r="B86" s="18"/>
      <c r="C86" s="55">
        <v>80917</v>
      </c>
      <c r="D86" s="56">
        <f>+D84/3</f>
        <v>3752.4533333333334</v>
      </c>
      <c r="E86" s="56">
        <f>+E84*0.4333</f>
        <v>35433.742750416561</v>
      </c>
      <c r="F86" s="56">
        <f t="shared" ref="F86:I86" si="61">+F84*0.4333</f>
        <v>95671.105426124705</v>
      </c>
      <c r="G86" s="56">
        <f t="shared" si="61"/>
        <v>206649.58772042941</v>
      </c>
      <c r="H86" s="56">
        <f t="shared" si="61"/>
        <v>425698.1507040846</v>
      </c>
      <c r="I86" s="56">
        <f t="shared" si="61"/>
        <v>657703.64283781068</v>
      </c>
    </row>
    <row r="87" spans="1:9">
      <c r="A87" s="17" t="s">
        <v>51</v>
      </c>
      <c r="B87" s="51"/>
      <c r="C87" s="55">
        <f>+C86</f>
        <v>80917</v>
      </c>
      <c r="D87" s="56"/>
      <c r="E87" s="56">
        <f>+E86-C87</f>
        <v>-45483.257249583439</v>
      </c>
      <c r="F87" s="56">
        <f>+F86-E86</f>
        <v>60237.362675708144</v>
      </c>
      <c r="G87" s="56">
        <f t="shared" ref="G87:I87" si="62">+G86-F86</f>
        <v>110978.4822943047</v>
      </c>
      <c r="H87" s="56">
        <f t="shared" si="62"/>
        <v>219048.5629836552</v>
      </c>
      <c r="I87" s="56">
        <f t="shared" si="62"/>
        <v>232005.49213372607</v>
      </c>
    </row>
    <row r="88" spans="1:9" ht="9" customHeight="1">
      <c r="C88" s="57"/>
      <c r="D88" s="57"/>
      <c r="E88" s="57"/>
      <c r="F88" s="57"/>
      <c r="G88" s="57"/>
      <c r="H88" s="57"/>
      <c r="I88" s="57"/>
    </row>
    <row r="89" spans="1:9">
      <c r="A89" s="17" t="s">
        <v>11</v>
      </c>
      <c r="B89" s="18"/>
      <c r="C89" s="55">
        <f>+C84+C87</f>
        <v>116577.46</v>
      </c>
      <c r="D89" s="55">
        <f t="shared" ref="D89:I89" si="63">+D84+D87</f>
        <v>11257.36</v>
      </c>
      <c r="E89" s="55">
        <f t="shared" si="63"/>
        <v>36293.208825691334</v>
      </c>
      <c r="F89" s="55">
        <f t="shared" si="63"/>
        <v>281033.82107895002</v>
      </c>
      <c r="G89" s="55">
        <f t="shared" si="63"/>
        <v>587898.83244530717</v>
      </c>
      <c r="H89" s="55">
        <f t="shared" si="63"/>
        <v>1201504.4842947205</v>
      </c>
      <c r="I89" s="55">
        <f t="shared" si="63"/>
        <v>1749899.890559322</v>
      </c>
    </row>
    <row r="92" spans="1:9">
      <c r="E92" s="103"/>
      <c r="F92" s="104"/>
    </row>
    <row r="93" spans="1:9">
      <c r="E93" s="103"/>
      <c r="F93" s="104"/>
    </row>
    <row r="94" spans="1:9">
      <c r="E94" s="103"/>
      <c r="F94" s="104"/>
    </row>
    <row r="95" spans="1:9">
      <c r="D95" s="57"/>
      <c r="E95" s="103"/>
      <c r="F95" s="104"/>
    </row>
    <row r="96" spans="1:9" ht="15">
      <c r="D96" s="57"/>
      <c r="E96" s="93"/>
      <c r="F96" s="104"/>
    </row>
    <row r="98" spans="6:6">
      <c r="F98" s="104"/>
    </row>
  </sheetData>
  <mergeCells count="7">
    <mergeCell ref="A73:C73"/>
    <mergeCell ref="A1:L3"/>
    <mergeCell ref="A11:C11"/>
    <mergeCell ref="A23:C23"/>
    <mergeCell ref="A35:C35"/>
    <mergeCell ref="A47:C47"/>
    <mergeCell ref="A59:C59"/>
  </mergeCells>
  <hyperlinks>
    <hyperlink ref="A7" location="'Saisie infos'!G124" display="TABLEAU DES VENTES "/>
  </hyperlinks>
  <pageMargins left="0.7" right="0.7" top="0.75" bottom="0.75" header="0.3" footer="0.3"/>
  <pageSetup paperSize="9" scale="4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Scroll Bar 1">
              <controlPr defaultSize="0" autoPict="0">
                <anchor moveWithCells="1">
                  <from>
                    <xdr:col>1</xdr:col>
                    <xdr:colOff>28575</xdr:colOff>
                    <xdr:row>15</xdr:row>
                    <xdr:rowOff>19050</xdr:rowOff>
                  </from>
                  <to>
                    <xdr:col>1</xdr:col>
                    <xdr:colOff>1714500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Scroll Bar 2">
              <controlPr defaultSize="0" autoPict="0">
                <anchor moveWithCells="1">
                  <from>
                    <xdr:col>1</xdr:col>
                    <xdr:colOff>28575</xdr:colOff>
                    <xdr:row>17</xdr:row>
                    <xdr:rowOff>19050</xdr:rowOff>
                  </from>
                  <to>
                    <xdr:col>1</xdr:col>
                    <xdr:colOff>1714500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8" r:id="rId6" name="Scroll Bar 4">
              <controlPr defaultSize="0" autoPict="0">
                <anchor moveWithCells="1">
                  <from>
                    <xdr:col>1</xdr:col>
                    <xdr:colOff>28575</xdr:colOff>
                    <xdr:row>14</xdr:row>
                    <xdr:rowOff>19050</xdr:rowOff>
                  </from>
                  <to>
                    <xdr:col>1</xdr:col>
                    <xdr:colOff>1714500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9" r:id="rId7" name="Scroll Bar 5">
              <controlPr defaultSize="0" autoPict="0">
                <anchor moveWithCells="1">
                  <from>
                    <xdr:col>1</xdr:col>
                    <xdr:colOff>28575</xdr:colOff>
                    <xdr:row>39</xdr:row>
                    <xdr:rowOff>19050</xdr:rowOff>
                  </from>
                  <to>
                    <xdr:col>1</xdr:col>
                    <xdr:colOff>1714500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0" r:id="rId8" name="Scroll Bar 6">
              <controlPr defaultSize="0" autoPict="0">
                <anchor moveWithCells="1">
                  <from>
                    <xdr:col>1</xdr:col>
                    <xdr:colOff>28575</xdr:colOff>
                    <xdr:row>41</xdr:row>
                    <xdr:rowOff>19050</xdr:rowOff>
                  </from>
                  <to>
                    <xdr:col>1</xdr:col>
                    <xdr:colOff>1714500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1" r:id="rId9" name="Scroll Bar 7">
              <controlPr defaultSize="0" autoPict="0">
                <anchor moveWithCells="1">
                  <from>
                    <xdr:col>1</xdr:col>
                    <xdr:colOff>28575</xdr:colOff>
                    <xdr:row>38</xdr:row>
                    <xdr:rowOff>19050</xdr:rowOff>
                  </from>
                  <to>
                    <xdr:col>1</xdr:col>
                    <xdr:colOff>1714500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2" r:id="rId10" name="Scroll Bar 8">
              <controlPr defaultSize="0" autoPict="0">
                <anchor moveWithCells="1">
                  <from>
                    <xdr:col>1</xdr:col>
                    <xdr:colOff>28575</xdr:colOff>
                    <xdr:row>51</xdr:row>
                    <xdr:rowOff>19050</xdr:rowOff>
                  </from>
                  <to>
                    <xdr:col>1</xdr:col>
                    <xdr:colOff>1714500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3" r:id="rId11" name="Scroll Bar 9">
              <controlPr defaultSize="0" autoPict="0">
                <anchor moveWithCells="1">
                  <from>
                    <xdr:col>1</xdr:col>
                    <xdr:colOff>28575</xdr:colOff>
                    <xdr:row>53</xdr:row>
                    <xdr:rowOff>19050</xdr:rowOff>
                  </from>
                  <to>
                    <xdr:col>1</xdr:col>
                    <xdr:colOff>1714500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4" r:id="rId12" name="Scroll Bar 10">
              <controlPr defaultSize="0" autoPict="0">
                <anchor moveWithCells="1">
                  <from>
                    <xdr:col>1</xdr:col>
                    <xdr:colOff>28575</xdr:colOff>
                    <xdr:row>50</xdr:row>
                    <xdr:rowOff>19050</xdr:rowOff>
                  </from>
                  <to>
                    <xdr:col>1</xdr:col>
                    <xdr:colOff>1714500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5" r:id="rId13" name="Scroll Bar 11">
              <controlPr defaultSize="0" autoPict="0">
                <anchor moveWithCells="1">
                  <from>
                    <xdr:col>1</xdr:col>
                    <xdr:colOff>28575</xdr:colOff>
                    <xdr:row>63</xdr:row>
                    <xdr:rowOff>19050</xdr:rowOff>
                  </from>
                  <to>
                    <xdr:col>1</xdr:col>
                    <xdr:colOff>1714500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6" r:id="rId14" name="Scroll Bar 12">
              <controlPr defaultSize="0" autoPict="0">
                <anchor moveWithCells="1">
                  <from>
                    <xdr:col>1</xdr:col>
                    <xdr:colOff>28575</xdr:colOff>
                    <xdr:row>65</xdr:row>
                    <xdr:rowOff>19050</xdr:rowOff>
                  </from>
                  <to>
                    <xdr:col>1</xdr:col>
                    <xdr:colOff>1714500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7" r:id="rId15" name="Scroll Bar 13">
              <controlPr defaultSize="0" autoPict="0">
                <anchor moveWithCells="1">
                  <from>
                    <xdr:col>1</xdr:col>
                    <xdr:colOff>28575</xdr:colOff>
                    <xdr:row>62</xdr:row>
                    <xdr:rowOff>19050</xdr:rowOff>
                  </from>
                  <to>
                    <xdr:col>1</xdr:col>
                    <xdr:colOff>1714500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4" r:id="rId16" name="Scroll Bar 20">
              <controlPr defaultSize="0" autoPict="0">
                <anchor moveWithCells="1">
                  <from>
                    <xdr:col>1</xdr:col>
                    <xdr:colOff>28575</xdr:colOff>
                    <xdr:row>27</xdr:row>
                    <xdr:rowOff>19050</xdr:rowOff>
                  </from>
                  <to>
                    <xdr:col>1</xdr:col>
                    <xdr:colOff>1714500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5" r:id="rId17" name="Scroll Bar 21">
              <controlPr defaultSize="0" autoPict="0">
                <anchor moveWithCells="1">
                  <from>
                    <xdr:col>1</xdr:col>
                    <xdr:colOff>28575</xdr:colOff>
                    <xdr:row>29</xdr:row>
                    <xdr:rowOff>19050</xdr:rowOff>
                  </from>
                  <to>
                    <xdr:col>1</xdr:col>
                    <xdr:colOff>1714500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6" r:id="rId18" name="Scroll Bar 22">
              <controlPr defaultSize="0" autoPict="0">
                <anchor moveWithCells="1">
                  <from>
                    <xdr:col>1</xdr:col>
                    <xdr:colOff>28575</xdr:colOff>
                    <xdr:row>26</xdr:row>
                    <xdr:rowOff>19050</xdr:rowOff>
                  </from>
                  <to>
                    <xdr:col>1</xdr:col>
                    <xdr:colOff>1714500</xdr:colOff>
                    <xdr:row>27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85"/>
  <sheetViews>
    <sheetView tabSelected="1" zoomScaleNormal="100" workbookViewId="0">
      <selection activeCell="E15" sqref="E15"/>
    </sheetView>
  </sheetViews>
  <sheetFormatPr baseColWidth="10" defaultRowHeight="12.75"/>
  <cols>
    <col min="1" max="1" width="55.140625" style="2" customWidth="1"/>
    <col min="2" max="2" width="25.85546875" style="2" customWidth="1"/>
    <col min="3" max="3" width="21.28515625" style="2" customWidth="1"/>
    <col min="4" max="4" width="21.28515625" style="2" bestFit="1" customWidth="1"/>
    <col min="5" max="10" width="21.28515625" style="2" customWidth="1"/>
    <col min="11" max="11" width="16.7109375" style="2" customWidth="1"/>
    <col min="12" max="12" width="11.42578125" style="2" bestFit="1" customWidth="1"/>
    <col min="13" max="13" width="16" style="2" customWidth="1"/>
    <col min="14" max="14" width="13.85546875" style="2" bestFit="1" customWidth="1"/>
    <col min="15" max="16384" width="11.42578125" style="2"/>
  </cols>
  <sheetData>
    <row r="1" spans="1:18" ht="12.75" customHeight="1">
      <c r="A1" s="128" t="s">
        <v>62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P1" s="12"/>
      <c r="Q1" s="12"/>
      <c r="R1" s="12"/>
    </row>
    <row r="2" spans="1:18" ht="12.75" customHeight="1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3"/>
      <c r="M2" s="12"/>
      <c r="N2" s="12"/>
      <c r="O2" s="12"/>
    </row>
    <row r="3" spans="1:18" ht="13.5" customHeight="1" thickBot="1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6"/>
      <c r="P3" s="58"/>
      <c r="Q3" s="58"/>
      <c r="R3" s="58"/>
    </row>
    <row r="4" spans="1:18">
      <c r="M4" s="12"/>
      <c r="N4" s="12"/>
      <c r="O4" s="12"/>
      <c r="P4" s="12"/>
      <c r="Q4" s="12"/>
      <c r="R4" s="12"/>
    </row>
    <row r="6" spans="1:18" ht="13.5" thickBot="1"/>
    <row r="7" spans="1:18" ht="13.5" thickBot="1">
      <c r="A7" s="11" t="s">
        <v>60</v>
      </c>
    </row>
    <row r="9" spans="1:18">
      <c r="A9" s="2" t="s">
        <v>3</v>
      </c>
    </row>
    <row r="10" spans="1:18" ht="13.5" thickBot="1">
      <c r="C10" s="32" t="s">
        <v>44</v>
      </c>
      <c r="D10" s="32" t="s">
        <v>45</v>
      </c>
      <c r="E10" s="32">
        <v>2015</v>
      </c>
      <c r="F10" s="32">
        <v>2016</v>
      </c>
      <c r="G10" s="32">
        <v>2017</v>
      </c>
      <c r="H10" s="32">
        <v>2018</v>
      </c>
      <c r="I10" s="32">
        <v>2019</v>
      </c>
    </row>
    <row r="11" spans="1:18" ht="15">
      <c r="A11" s="137" t="s">
        <v>59</v>
      </c>
      <c r="B11" s="138"/>
      <c r="C11" s="139"/>
      <c r="D11" s="83"/>
      <c r="E11" s="83"/>
      <c r="F11" s="21"/>
      <c r="G11" s="21"/>
      <c r="H11" s="21"/>
      <c r="I11" s="21"/>
      <c r="J11" s="21"/>
      <c r="K11" s="21"/>
      <c r="L11" s="22"/>
    </row>
    <row r="12" spans="1:18" ht="15">
      <c r="A12" s="4"/>
      <c r="B12" s="5"/>
      <c r="C12" s="6"/>
      <c r="D12" s="5"/>
      <c r="E12" s="5"/>
      <c r="F12" s="20"/>
      <c r="G12" s="20"/>
      <c r="H12" s="20"/>
      <c r="I12" s="20"/>
      <c r="J12" s="20"/>
      <c r="K12" s="20"/>
      <c r="L12" s="23"/>
    </row>
    <row r="13" spans="1:18" ht="15">
      <c r="A13" s="4" t="s">
        <v>12</v>
      </c>
      <c r="B13" s="27"/>
      <c r="C13" s="52">
        <f>+'ventes new prod 2015-2019'!C3/1.2</f>
        <v>116.66666666666667</v>
      </c>
      <c r="D13" s="85">
        <f>C13</f>
        <v>116.66666666666667</v>
      </c>
      <c r="E13" s="85">
        <f>+D13</f>
        <v>116.66666666666667</v>
      </c>
      <c r="F13" s="85">
        <f>+E13</f>
        <v>116.66666666666667</v>
      </c>
      <c r="G13" s="85">
        <f>+F13</f>
        <v>116.66666666666667</v>
      </c>
      <c r="H13" s="85">
        <f>+G13</f>
        <v>116.66666666666667</v>
      </c>
      <c r="I13" s="85">
        <f>+H13</f>
        <v>116.66666666666667</v>
      </c>
      <c r="J13" s="20"/>
      <c r="K13" s="20"/>
      <c r="L13" s="23"/>
    </row>
    <row r="14" spans="1:18" ht="15">
      <c r="A14" s="4" t="s">
        <v>13</v>
      </c>
      <c r="B14" s="27"/>
      <c r="C14" s="124">
        <f>+'ventes new prod 2015-2019'!B3/3</f>
        <v>33.333333333333336</v>
      </c>
      <c r="D14" s="93">
        <f>+C14/7*3</f>
        <v>14.285714285714285</v>
      </c>
      <c r="E14" s="93">
        <v>33</v>
      </c>
      <c r="F14" s="93">
        <f>E14*(F16/E16)*(1+F15)</f>
        <v>89.100000000000009</v>
      </c>
      <c r="G14" s="93">
        <f t="shared" ref="G14:I14" si="0">F14*(G16/F16)*(1+G15)</f>
        <v>192.45600000000002</v>
      </c>
      <c r="H14" s="93">
        <f t="shared" si="0"/>
        <v>396.45936000000006</v>
      </c>
      <c r="I14" s="93">
        <f t="shared" si="0"/>
        <v>612.52971120000007</v>
      </c>
      <c r="J14" s="20"/>
      <c r="K14" s="20"/>
      <c r="L14" s="23"/>
    </row>
    <row r="15" spans="1:18" ht="15">
      <c r="A15" s="4" t="s">
        <v>20</v>
      </c>
      <c r="B15" s="1"/>
      <c r="C15" s="48"/>
      <c r="D15" s="47"/>
      <c r="E15" s="84">
        <f>+M15/100</f>
        <v>0.03</v>
      </c>
      <c r="F15" s="96">
        <f>E15+0.05</f>
        <v>0.08</v>
      </c>
      <c r="G15" s="96">
        <f>+F15</f>
        <v>0.08</v>
      </c>
      <c r="H15" s="96">
        <f>+G15-0.05</f>
        <v>0.03</v>
      </c>
      <c r="I15" s="96">
        <f>+H15</f>
        <v>0.03</v>
      </c>
      <c r="J15" s="20" t="s">
        <v>19</v>
      </c>
      <c r="K15" s="20"/>
      <c r="L15" s="23"/>
      <c r="M15" s="2">
        <v>3</v>
      </c>
    </row>
    <row r="16" spans="1:18" ht="15" customHeight="1">
      <c r="A16" s="4" t="s">
        <v>4</v>
      </c>
      <c r="B16" s="1"/>
      <c r="C16" s="26">
        <v>15</v>
      </c>
      <c r="D16" s="5">
        <f>+MIN(C16*1,300)</f>
        <v>15</v>
      </c>
      <c r="E16" s="5">
        <f>ROUND(MIN(C16*1.34,300),0)</f>
        <v>20</v>
      </c>
      <c r="F16" s="97">
        <f>+MIN(E16*2.5,300)</f>
        <v>50</v>
      </c>
      <c r="G16" s="97">
        <f t="shared" ref="G16:I16" si="1">+MIN(F16*2,300)</f>
        <v>100</v>
      </c>
      <c r="H16" s="97">
        <f t="shared" si="1"/>
        <v>200</v>
      </c>
      <c r="I16" s="97">
        <f t="shared" si="1"/>
        <v>300</v>
      </c>
      <c r="J16" s="20" t="s">
        <v>9</v>
      </c>
      <c r="K16" s="20"/>
      <c r="L16" s="23"/>
    </row>
    <row r="17" spans="1:13" ht="15">
      <c r="A17" s="4" t="s">
        <v>5</v>
      </c>
      <c r="B17" s="27"/>
      <c r="C17" s="28">
        <f>+$C$13*$C$14/C16</f>
        <v>259.2592592592593</v>
      </c>
      <c r="D17" s="30">
        <f>(D13*D14)*(1+D15)/D16</f>
        <v>111.1111111111111</v>
      </c>
      <c r="E17" s="30">
        <f>+E13*E14/E16</f>
        <v>192.5</v>
      </c>
      <c r="F17" s="98">
        <f t="shared" ref="F17:I17" si="2">+F13*F14/F16</f>
        <v>207.90000000000003</v>
      </c>
      <c r="G17" s="98">
        <f t="shared" si="2"/>
        <v>224.53200000000004</v>
      </c>
      <c r="H17" s="98">
        <f t="shared" si="2"/>
        <v>231.26796000000004</v>
      </c>
      <c r="I17" s="98">
        <f t="shared" si="2"/>
        <v>238.20599880000003</v>
      </c>
      <c r="J17" s="30"/>
      <c r="K17" s="20"/>
      <c r="L17" s="23"/>
    </row>
    <row r="18" spans="1:13" ht="15">
      <c r="A18" s="4" t="s">
        <v>6</v>
      </c>
      <c r="B18" s="1"/>
      <c r="C18" s="26">
        <v>1</v>
      </c>
      <c r="D18" s="5">
        <f>+MIN(C18*1,6)</f>
        <v>1</v>
      </c>
      <c r="E18" s="5">
        <f>+MIN(C18*1.33,6)</f>
        <v>1.33</v>
      </c>
      <c r="F18" s="97">
        <f>+MIN(D18*2,6)</f>
        <v>2</v>
      </c>
      <c r="G18" s="97">
        <f t="shared" ref="G18:I18" si="3">+MIN(F18*2,6)</f>
        <v>4</v>
      </c>
      <c r="H18" s="97">
        <f t="shared" si="3"/>
        <v>6</v>
      </c>
      <c r="I18" s="97">
        <f t="shared" si="3"/>
        <v>6</v>
      </c>
      <c r="J18" s="20" t="s">
        <v>8</v>
      </c>
      <c r="K18" s="20"/>
      <c r="L18" s="23"/>
    </row>
    <row r="19" spans="1:13" ht="15">
      <c r="A19" s="4"/>
      <c r="B19" s="1"/>
      <c r="C19" s="26"/>
      <c r="D19" s="5"/>
      <c r="E19" s="5"/>
      <c r="F19" s="99"/>
      <c r="G19" s="99"/>
      <c r="H19" s="99"/>
      <c r="I19" s="99"/>
      <c r="J19" s="20"/>
      <c r="K19" s="20"/>
      <c r="L19" s="23"/>
    </row>
    <row r="20" spans="1:13" ht="15">
      <c r="A20" s="29" t="s">
        <v>0</v>
      </c>
      <c r="B20" s="30"/>
      <c r="C20" s="31">
        <f>+C13*C14</f>
        <v>3888.8888888888891</v>
      </c>
      <c r="D20" s="30">
        <f t="shared" ref="D20" si="4">D16*D17</f>
        <v>1666.6666666666665</v>
      </c>
      <c r="E20" s="30">
        <f>E13*E14</f>
        <v>3850</v>
      </c>
      <c r="F20" s="30">
        <f t="shared" ref="F20:I20" si="5">F13*F14</f>
        <v>10395.000000000002</v>
      </c>
      <c r="G20" s="30">
        <f t="shared" si="5"/>
        <v>22453.200000000004</v>
      </c>
      <c r="H20" s="30">
        <f t="shared" si="5"/>
        <v>46253.592000000011</v>
      </c>
      <c r="I20" s="30">
        <f t="shared" si="5"/>
        <v>71461.799640000012</v>
      </c>
      <c r="J20" s="20"/>
      <c r="K20" s="20"/>
      <c r="L20" s="23"/>
    </row>
    <row r="21" spans="1:13">
      <c r="A21" s="33" t="s">
        <v>7</v>
      </c>
      <c r="B21" s="34"/>
      <c r="C21" s="35">
        <f>+C20/C18</f>
        <v>3888.8888888888891</v>
      </c>
      <c r="D21" s="34">
        <f t="shared" ref="D21:I21" si="6">+D20/D18</f>
        <v>1666.6666666666665</v>
      </c>
      <c r="E21" s="34">
        <f t="shared" si="6"/>
        <v>2894.7368421052629</v>
      </c>
      <c r="F21" s="34">
        <f t="shared" si="6"/>
        <v>5197.5000000000009</v>
      </c>
      <c r="G21" s="34">
        <f t="shared" si="6"/>
        <v>5613.3000000000011</v>
      </c>
      <c r="H21" s="34">
        <f t="shared" si="6"/>
        <v>7708.9320000000016</v>
      </c>
      <c r="I21" s="34">
        <f t="shared" si="6"/>
        <v>11910.299940000003</v>
      </c>
      <c r="J21" s="20"/>
      <c r="K21" s="20"/>
      <c r="L21" s="23"/>
    </row>
    <row r="22" spans="1:13" ht="15.75" thickBot="1">
      <c r="A22" s="8"/>
      <c r="B22" s="10"/>
      <c r="C22" s="49"/>
      <c r="D22" s="9"/>
      <c r="E22" s="9"/>
      <c r="F22" s="24"/>
      <c r="G22" s="24"/>
      <c r="H22" s="24"/>
      <c r="I22" s="24"/>
      <c r="J22" s="24"/>
      <c r="K22" s="24"/>
      <c r="L22" s="25"/>
    </row>
    <row r="23" spans="1:13" ht="15">
      <c r="A23" s="137" t="s">
        <v>63</v>
      </c>
      <c r="B23" s="138"/>
      <c r="C23" s="138"/>
      <c r="D23" s="3"/>
      <c r="E23" s="83"/>
      <c r="F23" s="21"/>
      <c r="G23" s="21"/>
      <c r="H23" s="21"/>
      <c r="I23" s="21"/>
      <c r="J23" s="21"/>
      <c r="K23" s="21"/>
      <c r="L23" s="22"/>
    </row>
    <row r="24" spans="1:13" ht="15">
      <c r="A24" s="4"/>
      <c r="B24" s="5"/>
      <c r="C24" s="5"/>
      <c r="D24" s="4"/>
      <c r="E24" s="5"/>
      <c r="F24" s="99"/>
      <c r="G24" s="99"/>
      <c r="H24" s="99"/>
      <c r="I24" s="99"/>
      <c r="J24" s="20"/>
      <c r="K24" s="20"/>
      <c r="L24" s="23"/>
    </row>
    <row r="25" spans="1:13" ht="15">
      <c r="A25" s="4" t="s">
        <v>12</v>
      </c>
      <c r="B25" s="27"/>
      <c r="C25" s="85">
        <f>+'ventes new prod 2015-2019'!C7/1.2</f>
        <v>16.666666666666668</v>
      </c>
      <c r="D25" s="53">
        <f t="shared" ref="D25:I25" si="7">+C25</f>
        <v>16.666666666666668</v>
      </c>
      <c r="E25" s="85">
        <f t="shared" si="7"/>
        <v>16.666666666666668</v>
      </c>
      <c r="F25" s="85">
        <f t="shared" si="7"/>
        <v>16.666666666666668</v>
      </c>
      <c r="G25" s="85">
        <f t="shared" si="7"/>
        <v>16.666666666666668</v>
      </c>
      <c r="H25" s="85">
        <f t="shared" si="7"/>
        <v>16.666666666666668</v>
      </c>
      <c r="I25" s="85">
        <f t="shared" si="7"/>
        <v>16.666666666666668</v>
      </c>
      <c r="J25" s="20"/>
      <c r="K25" s="20"/>
      <c r="L25" s="23"/>
    </row>
    <row r="26" spans="1:13" ht="15">
      <c r="A26" s="4" t="s">
        <v>13</v>
      </c>
      <c r="B26" s="27"/>
      <c r="C26" s="93">
        <f>+'ventes new prod 2015-2019'!B7/3</f>
        <v>333.33333333333331</v>
      </c>
      <c r="D26" s="92">
        <f>+C26/7*3</f>
        <v>142.85714285714283</v>
      </c>
      <c r="E26" s="93">
        <f>+((C26*12)/12)*(E28/D28)*(1+E27)</f>
        <v>457.77777777777777</v>
      </c>
      <c r="F26" s="93">
        <f>E26*(F28/E28)*(1+F27)</f>
        <v>1236</v>
      </c>
      <c r="G26" s="93">
        <f t="shared" ref="G26:I26" si="8">F26*(G28/F28)*(1+G27)</f>
        <v>2669.76</v>
      </c>
      <c r="H26" s="93">
        <f t="shared" si="8"/>
        <v>5499.7056000000002</v>
      </c>
      <c r="I26" s="93">
        <f t="shared" si="8"/>
        <v>8497.0451520000006</v>
      </c>
      <c r="J26" s="20"/>
      <c r="K26" s="20"/>
      <c r="L26" s="23"/>
    </row>
    <row r="27" spans="1:13" ht="15">
      <c r="A27" s="4" t="s">
        <v>14</v>
      </c>
      <c r="B27" s="1"/>
      <c r="C27" s="47"/>
      <c r="D27" s="94"/>
      <c r="E27" s="84">
        <f>+M27/100</f>
        <v>0.03</v>
      </c>
      <c r="F27" s="96">
        <f>E27+0.05</f>
        <v>0.08</v>
      </c>
      <c r="G27" s="96">
        <f>+F27</f>
        <v>0.08</v>
      </c>
      <c r="H27" s="96">
        <f>+G27-0.05</f>
        <v>0.03</v>
      </c>
      <c r="I27" s="96">
        <f>+H27</f>
        <v>0.03</v>
      </c>
      <c r="J27" s="20" t="s">
        <v>19</v>
      </c>
      <c r="K27" s="20"/>
      <c r="L27" s="23"/>
      <c r="M27" s="2">
        <v>3</v>
      </c>
    </row>
    <row r="28" spans="1:13" ht="15">
      <c r="A28" s="4" t="s">
        <v>4</v>
      </c>
      <c r="B28" s="1"/>
      <c r="C28" s="43">
        <v>15</v>
      </c>
      <c r="D28" s="4">
        <f>+MIN(C28*1,300)</f>
        <v>15</v>
      </c>
      <c r="E28" s="5">
        <f>ROUND(MIN(C28*1.34,300),0)</f>
        <v>20</v>
      </c>
      <c r="F28" s="97">
        <f>+MIN(E28*2.5,300)</f>
        <v>50</v>
      </c>
      <c r="G28" s="97">
        <f t="shared" ref="G28:I28" si="9">+MIN(F28*2,300)</f>
        <v>100</v>
      </c>
      <c r="H28" s="97">
        <f t="shared" si="9"/>
        <v>200</v>
      </c>
      <c r="I28" s="97">
        <f t="shared" si="9"/>
        <v>300</v>
      </c>
      <c r="J28" s="20" t="s">
        <v>9</v>
      </c>
      <c r="K28" s="20"/>
      <c r="L28" s="23"/>
    </row>
    <row r="29" spans="1:13" ht="15">
      <c r="A29" s="4" t="s">
        <v>5</v>
      </c>
      <c r="B29" s="27"/>
      <c r="C29" s="44">
        <f>+C25*C26/C28</f>
        <v>370.37037037037038</v>
      </c>
      <c r="D29" s="45">
        <f>(D25*D26)*(1+D27)/D28</f>
        <v>158.73015873015871</v>
      </c>
      <c r="E29" s="30">
        <f>+E25*E26/E28</f>
        <v>381.48148148148152</v>
      </c>
      <c r="F29" s="98">
        <f t="shared" ref="F29:I29" si="10">+F25*F26/F28</f>
        <v>412</v>
      </c>
      <c r="G29" s="98">
        <f t="shared" si="10"/>
        <v>444.96000000000009</v>
      </c>
      <c r="H29" s="98">
        <f t="shared" si="10"/>
        <v>458.30880000000002</v>
      </c>
      <c r="I29" s="98">
        <f t="shared" si="10"/>
        <v>472.05806400000012</v>
      </c>
      <c r="J29" s="30"/>
      <c r="K29" s="20"/>
      <c r="L29" s="23"/>
    </row>
    <row r="30" spans="1:13" ht="15">
      <c r="A30" s="4" t="s">
        <v>6</v>
      </c>
      <c r="B30" s="1"/>
      <c r="C30" s="43">
        <v>1</v>
      </c>
      <c r="D30" s="4">
        <f>+MIN(C30*1,6)</f>
        <v>1</v>
      </c>
      <c r="E30" s="5">
        <f>+MIN(C30*1.33,6)</f>
        <v>1.33</v>
      </c>
      <c r="F30" s="97">
        <f t="shared" ref="F30" si="11">+MIN(D30*2,6)</f>
        <v>2</v>
      </c>
      <c r="G30" s="97">
        <f t="shared" ref="G30:I30" si="12">+MIN(F30*2,6)</f>
        <v>4</v>
      </c>
      <c r="H30" s="97">
        <f t="shared" si="12"/>
        <v>6</v>
      </c>
      <c r="I30" s="97">
        <f t="shared" si="12"/>
        <v>6</v>
      </c>
      <c r="J30" s="20" t="s">
        <v>8</v>
      </c>
      <c r="K30" s="20"/>
      <c r="L30" s="23"/>
    </row>
    <row r="31" spans="1:13" ht="15">
      <c r="A31" s="4"/>
      <c r="B31" s="1"/>
      <c r="C31" s="43"/>
      <c r="D31" s="4"/>
      <c r="E31" s="5"/>
      <c r="F31" s="99"/>
      <c r="G31" s="99"/>
      <c r="H31" s="99"/>
      <c r="I31" s="99"/>
      <c r="J31" s="20"/>
      <c r="K31" s="20"/>
      <c r="L31" s="23"/>
    </row>
    <row r="32" spans="1:13" ht="15">
      <c r="A32" s="29" t="s">
        <v>0</v>
      </c>
      <c r="B32" s="30"/>
      <c r="C32" s="30">
        <f>+C25*C26</f>
        <v>5555.5555555555557</v>
      </c>
      <c r="D32" s="45">
        <f t="shared" ref="D32" si="13">D28*D29</f>
        <v>2380.9523809523807</v>
      </c>
      <c r="E32" s="30">
        <f>E25*E26</f>
        <v>7629.6296296296305</v>
      </c>
      <c r="F32" s="98">
        <f t="shared" ref="F32:I32" si="14">F25*F26</f>
        <v>20600</v>
      </c>
      <c r="G32" s="98">
        <f t="shared" si="14"/>
        <v>44496.000000000007</v>
      </c>
      <c r="H32" s="98">
        <f t="shared" si="14"/>
        <v>91661.760000000009</v>
      </c>
      <c r="I32" s="98">
        <f t="shared" si="14"/>
        <v>141617.41920000003</v>
      </c>
      <c r="J32" s="20"/>
      <c r="K32" s="20"/>
      <c r="L32" s="23"/>
    </row>
    <row r="33" spans="1:13">
      <c r="A33" s="33" t="s">
        <v>7</v>
      </c>
      <c r="B33" s="34"/>
      <c r="C33" s="34">
        <f>+C32/C30</f>
        <v>5555.5555555555557</v>
      </c>
      <c r="D33" s="46">
        <f t="shared" ref="D33:I33" si="15">+D32/D30</f>
        <v>2380.9523809523807</v>
      </c>
      <c r="E33" s="34">
        <f t="shared" si="15"/>
        <v>5736.5636313004734</v>
      </c>
      <c r="F33" s="34">
        <f t="shared" si="15"/>
        <v>10300</v>
      </c>
      <c r="G33" s="34">
        <f t="shared" si="15"/>
        <v>11124.000000000002</v>
      </c>
      <c r="H33" s="34">
        <f t="shared" si="15"/>
        <v>15276.960000000001</v>
      </c>
      <c r="I33" s="34">
        <f t="shared" si="15"/>
        <v>23602.903200000004</v>
      </c>
      <c r="J33" s="20"/>
      <c r="K33" s="20"/>
      <c r="L33" s="23"/>
    </row>
    <row r="34" spans="1:13" ht="15.75" thickBot="1">
      <c r="A34" s="4"/>
      <c r="B34" s="7"/>
      <c r="C34" s="7"/>
      <c r="D34" s="8"/>
      <c r="E34" s="9"/>
      <c r="F34" s="24"/>
      <c r="G34" s="24"/>
      <c r="H34" s="24"/>
      <c r="I34" s="24"/>
      <c r="J34" s="24"/>
      <c r="K34" s="24"/>
      <c r="L34" s="25"/>
    </row>
    <row r="35" spans="1:13" ht="15">
      <c r="A35" s="137" t="s">
        <v>64</v>
      </c>
      <c r="B35" s="138"/>
      <c r="C35" s="139"/>
      <c r="D35" s="3"/>
      <c r="E35" s="83"/>
      <c r="F35" s="100"/>
      <c r="G35" s="100"/>
      <c r="H35" s="100"/>
      <c r="I35" s="100"/>
      <c r="J35" s="21"/>
      <c r="K35" s="21"/>
      <c r="L35" s="22"/>
    </row>
    <row r="36" spans="1:13" ht="15">
      <c r="A36" s="4"/>
      <c r="B36" s="5"/>
      <c r="C36" s="6"/>
      <c r="D36" s="4"/>
      <c r="E36" s="5"/>
      <c r="F36" s="99"/>
      <c r="G36" s="99"/>
      <c r="H36" s="99"/>
      <c r="I36" s="99"/>
      <c r="J36" s="20"/>
      <c r="K36" s="20"/>
      <c r="L36" s="23"/>
    </row>
    <row r="37" spans="1:13" ht="15">
      <c r="A37" s="4" t="s">
        <v>12</v>
      </c>
      <c r="B37" s="27"/>
      <c r="C37" s="52">
        <f>+'ventes new prod 2015-2019'!C8/1.2</f>
        <v>150</v>
      </c>
      <c r="D37" s="53">
        <f t="shared" ref="D37:I37" si="16">+C37</f>
        <v>150</v>
      </c>
      <c r="E37" s="85">
        <f t="shared" si="16"/>
        <v>150</v>
      </c>
      <c r="F37" s="85">
        <f t="shared" si="16"/>
        <v>150</v>
      </c>
      <c r="G37" s="85">
        <f t="shared" si="16"/>
        <v>150</v>
      </c>
      <c r="H37" s="85">
        <f t="shared" si="16"/>
        <v>150</v>
      </c>
      <c r="I37" s="85">
        <f t="shared" si="16"/>
        <v>150</v>
      </c>
      <c r="J37" s="20"/>
      <c r="K37" s="20"/>
      <c r="L37" s="23"/>
    </row>
    <row r="38" spans="1:13" ht="15">
      <c r="A38" s="4" t="s">
        <v>13</v>
      </c>
      <c r="B38" s="27"/>
      <c r="C38" s="124">
        <f>+'ventes new prod 2015-2019'!B8/3</f>
        <v>66.666666666666671</v>
      </c>
      <c r="D38" s="92">
        <f>+C38/7*3</f>
        <v>28.571428571428569</v>
      </c>
      <c r="E38" s="93">
        <f>+((C38*12)/12)*(E40/D40)*(1+E39)</f>
        <v>91.555555555555557</v>
      </c>
      <c r="F38" s="93">
        <f>E38*(F40/E40)*(1+F39)</f>
        <v>247.20000000000002</v>
      </c>
      <c r="G38" s="93">
        <f t="shared" ref="G38:I38" si="17">F38*(G40/F40)*(1+G39)</f>
        <v>533.95200000000011</v>
      </c>
      <c r="H38" s="93">
        <f t="shared" si="17"/>
        <v>1099.9411200000002</v>
      </c>
      <c r="I38" s="93">
        <f t="shared" si="17"/>
        <v>1699.4090304000001</v>
      </c>
      <c r="J38" s="20"/>
      <c r="K38" s="20"/>
      <c r="L38" s="23"/>
    </row>
    <row r="39" spans="1:13" ht="15">
      <c r="A39" s="4" t="s">
        <v>14</v>
      </c>
      <c r="B39" s="1"/>
      <c r="C39" s="48"/>
      <c r="D39" s="94"/>
      <c r="E39" s="84">
        <f>+M39/100</f>
        <v>0.03</v>
      </c>
      <c r="F39" s="96">
        <f>E39+0.05</f>
        <v>0.08</v>
      </c>
      <c r="G39" s="96">
        <f>+F39</f>
        <v>0.08</v>
      </c>
      <c r="H39" s="96">
        <f>+G39-0.05</f>
        <v>0.03</v>
      </c>
      <c r="I39" s="96">
        <f>+H39</f>
        <v>0.03</v>
      </c>
      <c r="J39" s="20" t="s">
        <v>19</v>
      </c>
      <c r="K39" s="20"/>
      <c r="L39" s="23"/>
      <c r="M39" s="2">
        <v>3</v>
      </c>
    </row>
    <row r="40" spans="1:13" ht="15">
      <c r="A40" s="4" t="s">
        <v>4</v>
      </c>
      <c r="B40" s="1"/>
      <c r="C40" s="26">
        <v>15</v>
      </c>
      <c r="D40" s="4">
        <f>+MIN(C40*1,300)</f>
        <v>15</v>
      </c>
      <c r="E40" s="5">
        <f>ROUND(MIN(C40*1.34,300),0)</f>
        <v>20</v>
      </c>
      <c r="F40" s="97">
        <f>+MIN(E40*2.5,300)</f>
        <v>50</v>
      </c>
      <c r="G40" s="97">
        <f t="shared" ref="G40:I40" si="18">+MIN(F40*2,300)</f>
        <v>100</v>
      </c>
      <c r="H40" s="97">
        <f t="shared" si="18"/>
        <v>200</v>
      </c>
      <c r="I40" s="97">
        <f t="shared" si="18"/>
        <v>300</v>
      </c>
      <c r="J40" s="20" t="s">
        <v>9</v>
      </c>
      <c r="K40" s="20"/>
      <c r="L40" s="23"/>
    </row>
    <row r="41" spans="1:13" ht="15">
      <c r="A41" s="4" t="s">
        <v>5</v>
      </c>
      <c r="B41" s="27"/>
      <c r="C41" s="28">
        <f>+C37*C38/C40</f>
        <v>666.66666666666663</v>
      </c>
      <c r="D41" s="45">
        <f>(D37*D38)*(1+D39)/D40</f>
        <v>285.71428571428567</v>
      </c>
      <c r="E41" s="30">
        <f>+E37*E38/E40</f>
        <v>686.66666666666674</v>
      </c>
      <c r="F41" s="98">
        <f t="shared" ref="F41:I41" si="19">+F37*F38/F40</f>
        <v>741.6</v>
      </c>
      <c r="G41" s="98">
        <f t="shared" si="19"/>
        <v>800.92800000000022</v>
      </c>
      <c r="H41" s="98">
        <f t="shared" si="19"/>
        <v>824.95584000000019</v>
      </c>
      <c r="I41" s="98">
        <f t="shared" si="19"/>
        <v>849.70451520000006</v>
      </c>
      <c r="J41" s="30"/>
      <c r="K41" s="20"/>
      <c r="L41" s="23"/>
    </row>
    <row r="42" spans="1:13" ht="15">
      <c r="A42" s="4" t="s">
        <v>6</v>
      </c>
      <c r="B42" s="1"/>
      <c r="C42" s="26">
        <v>1</v>
      </c>
      <c r="D42" s="4">
        <f>+MIN(C42*1,6)</f>
        <v>1</v>
      </c>
      <c r="E42" s="5">
        <f>+MIN(C42*1.33,6)</f>
        <v>1.33</v>
      </c>
      <c r="F42" s="97">
        <f>+MIN(D42*2,6)</f>
        <v>2</v>
      </c>
      <c r="G42" s="97">
        <f t="shared" ref="G42:I42" si="20">+MIN(F42*2,6)</f>
        <v>4</v>
      </c>
      <c r="H42" s="97">
        <f t="shared" si="20"/>
        <v>6</v>
      </c>
      <c r="I42" s="97">
        <f t="shared" si="20"/>
        <v>6</v>
      </c>
      <c r="J42" s="20" t="s">
        <v>8</v>
      </c>
      <c r="K42" s="20"/>
      <c r="L42" s="23"/>
    </row>
    <row r="43" spans="1:13" ht="15">
      <c r="A43" s="4"/>
      <c r="B43" s="1"/>
      <c r="C43" s="26"/>
      <c r="D43" s="4"/>
      <c r="E43" s="5"/>
      <c r="F43" s="99"/>
      <c r="G43" s="99"/>
      <c r="H43" s="99"/>
      <c r="I43" s="99"/>
      <c r="J43" s="20"/>
      <c r="K43" s="20"/>
      <c r="L43" s="23"/>
    </row>
    <row r="44" spans="1:13" ht="15">
      <c r="A44" s="29" t="s">
        <v>0</v>
      </c>
      <c r="B44" s="30"/>
      <c r="C44" s="31">
        <f>+C37*C38</f>
        <v>10000</v>
      </c>
      <c r="D44" s="45">
        <f t="shared" ref="D44" si="21">D40*D41</f>
        <v>4285.7142857142853</v>
      </c>
      <c r="E44" s="30">
        <f>E37*E38</f>
        <v>13733.333333333334</v>
      </c>
      <c r="F44" s="98">
        <f t="shared" ref="F44:I44" si="22">F37*F38</f>
        <v>37080</v>
      </c>
      <c r="G44" s="98">
        <f t="shared" si="22"/>
        <v>80092.800000000017</v>
      </c>
      <c r="H44" s="98">
        <f t="shared" si="22"/>
        <v>164991.16800000003</v>
      </c>
      <c r="I44" s="98">
        <f t="shared" si="22"/>
        <v>254911.35456000001</v>
      </c>
      <c r="J44" s="20"/>
      <c r="K44" s="20"/>
      <c r="L44" s="23"/>
    </row>
    <row r="45" spans="1:13">
      <c r="A45" s="33" t="s">
        <v>7</v>
      </c>
      <c r="B45" s="34"/>
      <c r="C45" s="35">
        <f>+C44/C42</f>
        <v>10000</v>
      </c>
      <c r="D45" s="46">
        <f t="shared" ref="D45:I45" si="23">+D44/D42</f>
        <v>4285.7142857142853</v>
      </c>
      <c r="E45" s="34">
        <f t="shared" si="23"/>
        <v>10325.814536340851</v>
      </c>
      <c r="F45" s="34">
        <f t="shared" si="23"/>
        <v>18540</v>
      </c>
      <c r="G45" s="34">
        <f t="shared" si="23"/>
        <v>20023.200000000004</v>
      </c>
      <c r="H45" s="34">
        <f t="shared" si="23"/>
        <v>27498.528000000006</v>
      </c>
      <c r="I45" s="34">
        <f t="shared" si="23"/>
        <v>42485.225760000001</v>
      </c>
      <c r="J45" s="20"/>
      <c r="K45" s="20"/>
      <c r="L45" s="23"/>
    </row>
    <row r="46" spans="1:13" ht="15.75" thickBot="1">
      <c r="A46" s="8"/>
      <c r="B46" s="10"/>
      <c r="C46" s="49"/>
      <c r="D46" s="8"/>
      <c r="E46" s="9"/>
      <c r="F46" s="24"/>
      <c r="G46" s="24"/>
      <c r="H46" s="24"/>
      <c r="I46" s="24"/>
      <c r="J46" s="24"/>
      <c r="K46" s="24"/>
      <c r="L46" s="25"/>
    </row>
    <row r="47" spans="1:13" ht="15">
      <c r="A47" s="137" t="s">
        <v>65</v>
      </c>
      <c r="B47" s="138"/>
      <c r="C47" s="139"/>
      <c r="D47" s="3"/>
      <c r="E47" s="83"/>
      <c r="F47" s="21"/>
      <c r="G47" s="21"/>
      <c r="H47" s="21"/>
      <c r="I47" s="21"/>
      <c r="J47" s="21"/>
      <c r="K47" s="21"/>
      <c r="L47" s="22"/>
    </row>
    <row r="48" spans="1:13" ht="15">
      <c r="A48" s="4"/>
      <c r="B48" s="5"/>
      <c r="C48" s="6"/>
      <c r="D48" s="4"/>
      <c r="E48" s="5"/>
      <c r="F48" s="20"/>
      <c r="G48" s="20"/>
      <c r="H48" s="20"/>
      <c r="I48" s="20"/>
      <c r="J48" s="20"/>
      <c r="K48" s="20"/>
      <c r="L48" s="23"/>
    </row>
    <row r="49" spans="1:13" ht="15">
      <c r="A49" s="4" t="s">
        <v>12</v>
      </c>
      <c r="B49" s="27"/>
      <c r="C49" s="52">
        <f>+'ventes new prod 2015-2019'!C9/1.2</f>
        <v>183.33333333333334</v>
      </c>
      <c r="D49" s="53">
        <f t="shared" ref="D49:I49" si="24">+C49</f>
        <v>183.33333333333334</v>
      </c>
      <c r="E49" s="85">
        <f t="shared" si="24"/>
        <v>183.33333333333334</v>
      </c>
      <c r="F49" s="85">
        <f t="shared" si="24"/>
        <v>183.33333333333334</v>
      </c>
      <c r="G49" s="85">
        <f t="shared" si="24"/>
        <v>183.33333333333334</v>
      </c>
      <c r="H49" s="85">
        <f t="shared" si="24"/>
        <v>183.33333333333334</v>
      </c>
      <c r="I49" s="85">
        <f t="shared" si="24"/>
        <v>183.33333333333334</v>
      </c>
      <c r="J49" s="20"/>
      <c r="K49" s="20"/>
      <c r="L49" s="23"/>
    </row>
    <row r="50" spans="1:13" ht="15">
      <c r="A50" s="4" t="s">
        <v>13</v>
      </c>
      <c r="B50" s="27"/>
      <c r="C50" s="124">
        <f>+'ventes new prod 2015-2019'!B9/3</f>
        <v>33.333333333333336</v>
      </c>
      <c r="D50" s="92">
        <f>+C50/7*3</f>
        <v>14.285714285714285</v>
      </c>
      <c r="E50" s="93">
        <f>+((C50*12)/12)*(E52/D52)*(1+E51)</f>
        <v>45.777777777777779</v>
      </c>
      <c r="F50" s="93">
        <f>E50*(F52/E52)*(1+F51)</f>
        <v>123.60000000000001</v>
      </c>
      <c r="G50" s="93">
        <f t="shared" ref="G50:I50" si="25">F50*(G52/F52)*(1+G51)</f>
        <v>266.97600000000006</v>
      </c>
      <c r="H50" s="93">
        <f t="shared" si="25"/>
        <v>549.97056000000009</v>
      </c>
      <c r="I50" s="93">
        <f t="shared" si="25"/>
        <v>849.70451520000006</v>
      </c>
      <c r="J50" s="20"/>
      <c r="K50" s="20"/>
      <c r="L50" s="23"/>
    </row>
    <row r="51" spans="1:13" ht="15">
      <c r="A51" s="4" t="s">
        <v>14</v>
      </c>
      <c r="B51" s="1"/>
      <c r="C51" s="48"/>
      <c r="D51" s="94"/>
      <c r="E51" s="84">
        <f>+M51/100</f>
        <v>0.03</v>
      </c>
      <c r="F51" s="96">
        <f>E51+0.05</f>
        <v>0.08</v>
      </c>
      <c r="G51" s="96">
        <f>+F51</f>
        <v>0.08</v>
      </c>
      <c r="H51" s="96">
        <f>+G51-0.05</f>
        <v>0.03</v>
      </c>
      <c r="I51" s="96">
        <f>+H51</f>
        <v>0.03</v>
      </c>
      <c r="J51" s="20" t="s">
        <v>19</v>
      </c>
      <c r="K51" s="20"/>
      <c r="L51" s="23"/>
      <c r="M51" s="2">
        <v>3</v>
      </c>
    </row>
    <row r="52" spans="1:13" ht="15">
      <c r="A52" s="4" t="s">
        <v>4</v>
      </c>
      <c r="B52" s="1"/>
      <c r="C52" s="26">
        <v>15</v>
      </c>
      <c r="D52" s="4">
        <f>+MIN(C52*1,300)</f>
        <v>15</v>
      </c>
      <c r="E52" s="5">
        <f>ROUND(MIN(C52*1.34,300),0)</f>
        <v>20</v>
      </c>
      <c r="F52" s="97">
        <f>+MIN(E52*2.5,300)</f>
        <v>50</v>
      </c>
      <c r="G52" s="97">
        <f t="shared" ref="G52:I52" si="26">+MIN(F52*2,300)</f>
        <v>100</v>
      </c>
      <c r="H52" s="97">
        <f t="shared" si="26"/>
        <v>200</v>
      </c>
      <c r="I52" s="97">
        <f t="shared" si="26"/>
        <v>300</v>
      </c>
      <c r="J52" s="20" t="s">
        <v>9</v>
      </c>
      <c r="K52" s="20"/>
      <c r="L52" s="23"/>
    </row>
    <row r="53" spans="1:13" ht="15">
      <c r="A53" s="4" t="s">
        <v>5</v>
      </c>
      <c r="B53" s="27"/>
      <c r="C53" s="28">
        <f>+C49*C50/C52</f>
        <v>407.4074074074075</v>
      </c>
      <c r="D53" s="45">
        <f>(D49*D50)*(1+D51)/D52</f>
        <v>174.60317460317458</v>
      </c>
      <c r="E53" s="30">
        <f>+E49*E50/E52</f>
        <v>419.62962962962968</v>
      </c>
      <c r="F53" s="98">
        <f t="shared" ref="F53:I53" si="27">+F49*F50/F52</f>
        <v>453.20000000000005</v>
      </c>
      <c r="G53" s="98">
        <f t="shared" si="27"/>
        <v>489.45600000000013</v>
      </c>
      <c r="H53" s="98">
        <f t="shared" si="27"/>
        <v>504.13968000000006</v>
      </c>
      <c r="I53" s="98">
        <f t="shared" si="27"/>
        <v>519.26387040000009</v>
      </c>
      <c r="J53" s="30"/>
      <c r="K53" s="20"/>
      <c r="L53" s="23"/>
    </row>
    <row r="54" spans="1:13" ht="15">
      <c r="A54" s="4" t="s">
        <v>6</v>
      </c>
      <c r="B54" s="1"/>
      <c r="C54" s="26">
        <v>1</v>
      </c>
      <c r="D54" s="4">
        <f>+MIN(C54*1,6)</f>
        <v>1</v>
      </c>
      <c r="E54" s="5">
        <f>+MIN(C54*1.33,6)</f>
        <v>1.33</v>
      </c>
      <c r="F54" s="97">
        <f>+MIN(D54*2,6)</f>
        <v>2</v>
      </c>
      <c r="G54" s="97">
        <f t="shared" ref="G54:I54" si="28">+MIN(F54*2,6)</f>
        <v>4</v>
      </c>
      <c r="H54" s="97">
        <f t="shared" si="28"/>
        <v>6</v>
      </c>
      <c r="I54" s="97">
        <f t="shared" si="28"/>
        <v>6</v>
      </c>
      <c r="J54" s="20" t="s">
        <v>8</v>
      </c>
      <c r="K54" s="20"/>
      <c r="L54" s="23"/>
    </row>
    <row r="55" spans="1:13" ht="15">
      <c r="A55" s="4"/>
      <c r="B55" s="1"/>
      <c r="C55" s="26"/>
      <c r="D55" s="4"/>
      <c r="E55" s="5"/>
      <c r="F55" s="99"/>
      <c r="G55" s="99"/>
      <c r="H55" s="99"/>
      <c r="I55" s="99"/>
      <c r="J55" s="20"/>
      <c r="K55" s="20"/>
      <c r="L55" s="23"/>
    </row>
    <row r="56" spans="1:13" ht="15">
      <c r="A56" s="29" t="s">
        <v>0</v>
      </c>
      <c r="B56" s="30"/>
      <c r="C56" s="31">
        <f>+C49*C50</f>
        <v>6111.1111111111122</v>
      </c>
      <c r="D56" s="45">
        <f t="shared" ref="D56" si="29">D52*D53</f>
        <v>2619.0476190476188</v>
      </c>
      <c r="E56" s="30">
        <f>E49*E50</f>
        <v>8392.5925925925931</v>
      </c>
      <c r="F56" s="30">
        <f t="shared" ref="F56:I56" si="30">F49*F50</f>
        <v>22660.000000000004</v>
      </c>
      <c r="G56" s="30">
        <f t="shared" si="30"/>
        <v>48945.600000000013</v>
      </c>
      <c r="H56" s="30">
        <f t="shared" si="30"/>
        <v>100827.93600000002</v>
      </c>
      <c r="I56" s="30">
        <f t="shared" si="30"/>
        <v>155779.16112000003</v>
      </c>
      <c r="J56" s="20"/>
      <c r="K56" s="20"/>
      <c r="L56" s="23"/>
    </row>
    <row r="57" spans="1:13">
      <c r="A57" s="33" t="s">
        <v>7</v>
      </c>
      <c r="B57" s="34"/>
      <c r="C57" s="35">
        <f>+C56/C54</f>
        <v>6111.1111111111122</v>
      </c>
      <c r="D57" s="46">
        <f t="shared" ref="D57:I57" si="31">+D56/D54</f>
        <v>2619.0476190476188</v>
      </c>
      <c r="E57" s="34">
        <f t="shared" si="31"/>
        <v>6310.2199944305212</v>
      </c>
      <c r="F57" s="34">
        <f t="shared" si="31"/>
        <v>11330.000000000002</v>
      </c>
      <c r="G57" s="34">
        <f t="shared" si="31"/>
        <v>12236.400000000003</v>
      </c>
      <c r="H57" s="34">
        <f t="shared" si="31"/>
        <v>16804.656000000003</v>
      </c>
      <c r="I57" s="34">
        <f t="shared" si="31"/>
        <v>25963.193520000004</v>
      </c>
      <c r="J57" s="20"/>
      <c r="K57" s="20"/>
      <c r="L57" s="23"/>
    </row>
    <row r="58" spans="1:13" ht="15.75" thickBot="1">
      <c r="A58" s="8"/>
      <c r="B58" s="10"/>
      <c r="C58" s="49"/>
      <c r="D58" s="8"/>
      <c r="E58" s="9"/>
      <c r="F58" s="24"/>
      <c r="G58" s="24"/>
      <c r="H58" s="24"/>
      <c r="I58" s="24"/>
      <c r="J58" s="24"/>
      <c r="K58" s="24"/>
      <c r="L58" s="25"/>
    </row>
    <row r="59" spans="1:13" ht="15">
      <c r="A59" s="4"/>
      <c r="B59" s="5"/>
      <c r="C59" s="6"/>
      <c r="D59" s="5"/>
      <c r="E59" s="5"/>
      <c r="F59" s="20"/>
      <c r="G59" s="20"/>
      <c r="H59" s="20"/>
      <c r="I59" s="20"/>
      <c r="J59" s="20"/>
      <c r="K59" s="20"/>
      <c r="L59" s="23"/>
    </row>
    <row r="60" spans="1:13" ht="15">
      <c r="A60" s="5"/>
      <c r="B60" s="5"/>
      <c r="C60" s="5"/>
      <c r="D60" s="5"/>
      <c r="E60" s="5"/>
      <c r="F60" s="20"/>
      <c r="G60" s="20"/>
      <c r="H60" s="20"/>
      <c r="I60" s="20"/>
      <c r="J60" s="20"/>
      <c r="K60" s="20"/>
      <c r="L60" s="23"/>
    </row>
    <row r="61" spans="1:13" ht="15">
      <c r="A61" s="125" t="s">
        <v>10</v>
      </c>
      <c r="B61" s="126"/>
      <c r="C61" s="127"/>
      <c r="D61" s="5"/>
      <c r="E61" s="93"/>
      <c r="F61" s="93"/>
      <c r="G61" s="20"/>
      <c r="H61" s="20"/>
      <c r="I61" s="20"/>
      <c r="J61" s="20"/>
      <c r="K61" s="20"/>
      <c r="L61" s="23"/>
    </row>
    <row r="62" spans="1:13" ht="15.75" thickBot="1">
      <c r="A62" s="4"/>
      <c r="B62" s="5"/>
      <c r="C62" s="6"/>
      <c r="D62" s="5"/>
      <c r="E62" s="5"/>
      <c r="F62" s="20"/>
      <c r="G62" s="20"/>
      <c r="H62" s="20"/>
      <c r="I62" s="20"/>
      <c r="J62" s="20"/>
      <c r="K62" s="20"/>
      <c r="L62" s="23"/>
    </row>
    <row r="63" spans="1:13" ht="15.75" thickBot="1">
      <c r="A63" s="36" t="s">
        <v>1</v>
      </c>
      <c r="B63" s="37"/>
      <c r="C63" s="38">
        <f>+C20+C32+C44+C56</f>
        <v>25555.555555555558</v>
      </c>
      <c r="D63" s="38">
        <f t="shared" ref="D63:I63" si="32">+D20+D32+D44+D56</f>
        <v>10952.38095238095</v>
      </c>
      <c r="E63" s="38">
        <f t="shared" si="32"/>
        <v>33605.555555555555</v>
      </c>
      <c r="F63" s="38">
        <f t="shared" si="32"/>
        <v>90735</v>
      </c>
      <c r="G63" s="38">
        <f t="shared" si="32"/>
        <v>195987.60000000003</v>
      </c>
      <c r="H63" s="38">
        <f t="shared" si="32"/>
        <v>403734.45600000001</v>
      </c>
      <c r="I63" s="38">
        <f t="shared" si="32"/>
        <v>623769.73452000006</v>
      </c>
      <c r="J63" s="39"/>
      <c r="K63" s="39"/>
      <c r="L63" s="40"/>
    </row>
    <row r="64" spans="1:13" ht="13.5" thickBot="1">
      <c r="A64" s="41" t="s">
        <v>7</v>
      </c>
      <c r="B64" s="42"/>
      <c r="C64" s="50">
        <f>+C21+C33+C45+C57</f>
        <v>25555.555555555558</v>
      </c>
      <c r="D64" s="50">
        <f t="shared" ref="D64:I64" si="33">+D21+D33+D45+D57</f>
        <v>10952.38095238095</v>
      </c>
      <c r="E64" s="50">
        <f t="shared" si="33"/>
        <v>25267.335004177108</v>
      </c>
      <c r="F64" s="50">
        <f t="shared" si="33"/>
        <v>45367.5</v>
      </c>
      <c r="G64" s="50">
        <f t="shared" si="33"/>
        <v>48996.900000000009</v>
      </c>
      <c r="H64" s="50">
        <f t="shared" si="33"/>
        <v>67289.076000000015</v>
      </c>
      <c r="I64" s="50">
        <f t="shared" si="33"/>
        <v>103961.62242</v>
      </c>
      <c r="J64" s="24"/>
      <c r="K64" s="24"/>
      <c r="L64" s="25"/>
    </row>
    <row r="66" spans="1:9">
      <c r="C66" s="32" t="s">
        <v>50</v>
      </c>
      <c r="D66" s="32" t="s">
        <v>49</v>
      </c>
      <c r="E66" s="32">
        <v>2015</v>
      </c>
      <c r="F66" s="32">
        <v>2016</v>
      </c>
      <c r="G66" s="32">
        <v>2017</v>
      </c>
      <c r="H66" s="32">
        <v>2018</v>
      </c>
      <c r="I66" s="32">
        <v>2019</v>
      </c>
    </row>
    <row r="67" spans="1:9">
      <c r="A67" s="13" t="s">
        <v>66</v>
      </c>
      <c r="B67" s="14"/>
      <c r="C67" s="15">
        <f t="shared" ref="C67:I67" si="34">+C20</f>
        <v>3888.8888888888891</v>
      </c>
      <c r="D67" s="15">
        <f t="shared" si="34"/>
        <v>1666.6666666666665</v>
      </c>
      <c r="E67" s="15">
        <f t="shared" si="34"/>
        <v>3850</v>
      </c>
      <c r="F67" s="15">
        <f t="shared" si="34"/>
        <v>10395.000000000002</v>
      </c>
      <c r="G67" s="15">
        <f t="shared" si="34"/>
        <v>22453.200000000004</v>
      </c>
      <c r="H67" s="15">
        <f t="shared" si="34"/>
        <v>46253.592000000011</v>
      </c>
      <c r="I67" s="15">
        <f t="shared" si="34"/>
        <v>71461.799640000012</v>
      </c>
    </row>
    <row r="68" spans="1:9">
      <c r="A68" s="13" t="s">
        <v>67</v>
      </c>
      <c r="B68" s="14"/>
      <c r="C68" s="16">
        <f t="shared" ref="C68:I68" si="35">+C32</f>
        <v>5555.5555555555557</v>
      </c>
      <c r="D68" s="16">
        <f t="shared" si="35"/>
        <v>2380.9523809523807</v>
      </c>
      <c r="E68" s="16">
        <f t="shared" si="35"/>
        <v>7629.6296296296305</v>
      </c>
      <c r="F68" s="16">
        <f t="shared" si="35"/>
        <v>20600</v>
      </c>
      <c r="G68" s="16">
        <f t="shared" si="35"/>
        <v>44496.000000000007</v>
      </c>
      <c r="H68" s="16">
        <f t="shared" si="35"/>
        <v>91661.760000000009</v>
      </c>
      <c r="I68" s="16">
        <f t="shared" si="35"/>
        <v>141617.41920000003</v>
      </c>
    </row>
    <row r="69" spans="1:9">
      <c r="A69" s="13" t="s">
        <v>68</v>
      </c>
      <c r="B69" s="14"/>
      <c r="C69" s="16">
        <f t="shared" ref="C69:I69" si="36">+C44</f>
        <v>10000</v>
      </c>
      <c r="D69" s="16">
        <f t="shared" si="36"/>
        <v>4285.7142857142853</v>
      </c>
      <c r="E69" s="16">
        <f t="shared" si="36"/>
        <v>13733.333333333334</v>
      </c>
      <c r="F69" s="16">
        <f t="shared" si="36"/>
        <v>37080</v>
      </c>
      <c r="G69" s="16">
        <f t="shared" si="36"/>
        <v>80092.800000000017</v>
      </c>
      <c r="H69" s="16">
        <f t="shared" si="36"/>
        <v>164991.16800000003</v>
      </c>
      <c r="I69" s="16">
        <f t="shared" si="36"/>
        <v>254911.35456000001</v>
      </c>
    </row>
    <row r="70" spans="1:9">
      <c r="A70" s="13" t="s">
        <v>69</v>
      </c>
      <c r="B70" s="51"/>
      <c r="C70" s="16">
        <f t="shared" ref="C70:I70" si="37">+C56</f>
        <v>6111.1111111111122</v>
      </c>
      <c r="D70" s="16">
        <f t="shared" si="37"/>
        <v>2619.0476190476188</v>
      </c>
      <c r="E70" s="16">
        <f t="shared" si="37"/>
        <v>8392.5925925925931</v>
      </c>
      <c r="F70" s="16">
        <f t="shared" si="37"/>
        <v>22660.000000000004</v>
      </c>
      <c r="G70" s="16">
        <f t="shared" si="37"/>
        <v>48945.600000000013</v>
      </c>
      <c r="H70" s="16">
        <f t="shared" si="37"/>
        <v>100827.93600000002</v>
      </c>
      <c r="I70" s="16">
        <f t="shared" si="37"/>
        <v>155779.16112000003</v>
      </c>
    </row>
    <row r="71" spans="1:9">
      <c r="A71" s="17" t="s">
        <v>2</v>
      </c>
      <c r="B71" s="18"/>
      <c r="C71" s="19">
        <f t="shared" ref="C71:I71" si="38">+SUM(C67:C70)</f>
        <v>25555.555555555558</v>
      </c>
      <c r="D71" s="19">
        <f t="shared" si="38"/>
        <v>10952.38095238095</v>
      </c>
      <c r="E71" s="19">
        <f t="shared" si="38"/>
        <v>33605.555555555555</v>
      </c>
      <c r="F71" s="19">
        <f t="shared" si="38"/>
        <v>90735</v>
      </c>
      <c r="G71" s="19">
        <f t="shared" si="38"/>
        <v>195987.60000000003</v>
      </c>
      <c r="H71" s="19">
        <f t="shared" si="38"/>
        <v>403734.45600000001</v>
      </c>
      <c r="I71" s="19">
        <f t="shared" si="38"/>
        <v>623769.73452000006</v>
      </c>
    </row>
    <row r="72" spans="1:9" ht="12.75" customHeight="1"/>
    <row r="73" spans="1:9">
      <c r="A73" s="17" t="s">
        <v>52</v>
      </c>
      <c r="B73" s="18"/>
      <c r="C73" s="55">
        <v>0</v>
      </c>
      <c r="D73" s="56">
        <v>0</v>
      </c>
      <c r="E73" s="56">
        <f>+E71*0.4333</f>
        <v>14561.287222222223</v>
      </c>
      <c r="F73" s="56">
        <f t="shared" ref="F73:I73" si="39">+F71*0.4333</f>
        <v>39315.4755</v>
      </c>
      <c r="G73" s="56">
        <f t="shared" si="39"/>
        <v>84921.427080000023</v>
      </c>
      <c r="H73" s="56">
        <f t="shared" si="39"/>
        <v>174938.13978480001</v>
      </c>
      <c r="I73" s="56">
        <f t="shared" si="39"/>
        <v>270279.42596751603</v>
      </c>
    </row>
    <row r="74" spans="1:9">
      <c r="A74" s="17" t="s">
        <v>51</v>
      </c>
      <c r="B74" s="51"/>
      <c r="C74" s="55">
        <v>0</v>
      </c>
      <c r="D74" s="56"/>
      <c r="E74" s="56">
        <f>+E73-C74</f>
        <v>14561.287222222223</v>
      </c>
      <c r="F74" s="56">
        <f>+F73-E73</f>
        <v>24754.188277777779</v>
      </c>
      <c r="G74" s="56">
        <f t="shared" ref="G74:I74" si="40">+G73-F73</f>
        <v>45605.951580000023</v>
      </c>
      <c r="H74" s="56">
        <f t="shared" si="40"/>
        <v>90016.712704799982</v>
      </c>
      <c r="I74" s="56">
        <f t="shared" si="40"/>
        <v>95341.286182716023</v>
      </c>
    </row>
    <row r="75" spans="1:9" ht="9" customHeight="1">
      <c r="C75" s="57"/>
      <c r="D75" s="57"/>
      <c r="E75" s="57"/>
      <c r="F75" s="57"/>
      <c r="G75" s="57"/>
      <c r="H75" s="57"/>
      <c r="I75" s="57"/>
    </row>
    <row r="76" spans="1:9">
      <c r="A76" s="17" t="s">
        <v>11</v>
      </c>
      <c r="B76" s="18"/>
      <c r="C76" s="55">
        <f>+C71+C74</f>
        <v>25555.555555555558</v>
      </c>
      <c r="D76" s="55">
        <f t="shared" ref="D76:I76" si="41">+D71+D74</f>
        <v>10952.38095238095</v>
      </c>
      <c r="E76" s="55">
        <f t="shared" si="41"/>
        <v>48166.842777777776</v>
      </c>
      <c r="F76" s="55">
        <f t="shared" si="41"/>
        <v>115489.18827777778</v>
      </c>
      <c r="G76" s="55">
        <f t="shared" si="41"/>
        <v>241593.55158000006</v>
      </c>
      <c r="H76" s="55">
        <f t="shared" si="41"/>
        <v>493751.16870479996</v>
      </c>
      <c r="I76" s="55">
        <f t="shared" si="41"/>
        <v>719111.02070271608</v>
      </c>
    </row>
    <row r="79" spans="1:9">
      <c r="E79" s="103"/>
      <c r="F79" s="104"/>
    </row>
    <row r="80" spans="1:9">
      <c r="E80" s="103"/>
      <c r="F80" s="104"/>
    </row>
    <row r="81" spans="4:6">
      <c r="E81" s="103"/>
      <c r="F81" s="104"/>
    </row>
    <row r="82" spans="4:6">
      <c r="D82" s="57"/>
      <c r="E82" s="103"/>
      <c r="F82" s="104"/>
    </row>
    <row r="83" spans="4:6" ht="15">
      <c r="D83" s="57"/>
      <c r="E83" s="93"/>
      <c r="F83" s="104"/>
    </row>
    <row r="85" spans="4:6">
      <c r="F85" s="104"/>
    </row>
  </sheetData>
  <mergeCells count="6">
    <mergeCell ref="A61:C61"/>
    <mergeCell ref="A1:L3"/>
    <mergeCell ref="A11:C11"/>
    <mergeCell ref="A23:C23"/>
    <mergeCell ref="A35:C35"/>
    <mergeCell ref="A47:C47"/>
  </mergeCells>
  <hyperlinks>
    <hyperlink ref="A7" location="'Saisie infos'!G124" display="TABLEAU DES VENTES "/>
  </hyperlinks>
  <pageMargins left="0.7" right="0.7" top="0.75" bottom="0.75" header="0.3" footer="0.3"/>
  <pageSetup paperSize="9" scale="4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Scroll Bar 1">
              <controlPr defaultSize="0" autoPict="0">
                <anchor moveWithCells="1">
                  <from>
                    <xdr:col>1</xdr:col>
                    <xdr:colOff>28575</xdr:colOff>
                    <xdr:row>15</xdr:row>
                    <xdr:rowOff>19050</xdr:rowOff>
                  </from>
                  <to>
                    <xdr:col>1</xdr:col>
                    <xdr:colOff>1714500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Scroll Bar 2">
              <controlPr defaultSize="0" autoPict="0">
                <anchor moveWithCells="1">
                  <from>
                    <xdr:col>1</xdr:col>
                    <xdr:colOff>28575</xdr:colOff>
                    <xdr:row>17</xdr:row>
                    <xdr:rowOff>19050</xdr:rowOff>
                  </from>
                  <to>
                    <xdr:col>1</xdr:col>
                    <xdr:colOff>1714500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Scroll Bar 3">
              <controlPr defaultSize="0" autoPict="0">
                <anchor moveWithCells="1">
                  <from>
                    <xdr:col>1</xdr:col>
                    <xdr:colOff>28575</xdr:colOff>
                    <xdr:row>14</xdr:row>
                    <xdr:rowOff>19050</xdr:rowOff>
                  </from>
                  <to>
                    <xdr:col>1</xdr:col>
                    <xdr:colOff>1714500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6" r:id="rId7" name="Scroll Bar 4">
              <controlPr defaultSize="0" autoPict="0">
                <anchor moveWithCells="1">
                  <from>
                    <xdr:col>1</xdr:col>
                    <xdr:colOff>28575</xdr:colOff>
                    <xdr:row>39</xdr:row>
                    <xdr:rowOff>19050</xdr:rowOff>
                  </from>
                  <to>
                    <xdr:col>1</xdr:col>
                    <xdr:colOff>1714500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7" r:id="rId8" name="Scroll Bar 5">
              <controlPr defaultSize="0" autoPict="0">
                <anchor moveWithCells="1">
                  <from>
                    <xdr:col>1</xdr:col>
                    <xdr:colOff>28575</xdr:colOff>
                    <xdr:row>41</xdr:row>
                    <xdr:rowOff>19050</xdr:rowOff>
                  </from>
                  <to>
                    <xdr:col>1</xdr:col>
                    <xdr:colOff>1714500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8" r:id="rId9" name="Scroll Bar 6">
              <controlPr defaultSize="0" autoPict="0">
                <anchor moveWithCells="1">
                  <from>
                    <xdr:col>1</xdr:col>
                    <xdr:colOff>28575</xdr:colOff>
                    <xdr:row>38</xdr:row>
                    <xdr:rowOff>19050</xdr:rowOff>
                  </from>
                  <to>
                    <xdr:col>1</xdr:col>
                    <xdr:colOff>1714500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9" r:id="rId10" name="Scroll Bar 7">
              <controlPr defaultSize="0" autoPict="0">
                <anchor moveWithCells="1">
                  <from>
                    <xdr:col>1</xdr:col>
                    <xdr:colOff>28575</xdr:colOff>
                    <xdr:row>51</xdr:row>
                    <xdr:rowOff>19050</xdr:rowOff>
                  </from>
                  <to>
                    <xdr:col>1</xdr:col>
                    <xdr:colOff>1714500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0" r:id="rId11" name="Scroll Bar 8">
              <controlPr defaultSize="0" autoPict="0">
                <anchor moveWithCells="1">
                  <from>
                    <xdr:col>1</xdr:col>
                    <xdr:colOff>28575</xdr:colOff>
                    <xdr:row>53</xdr:row>
                    <xdr:rowOff>19050</xdr:rowOff>
                  </from>
                  <to>
                    <xdr:col>1</xdr:col>
                    <xdr:colOff>1714500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1" r:id="rId12" name="Scroll Bar 9">
              <controlPr defaultSize="0" autoPict="0">
                <anchor moveWithCells="1">
                  <from>
                    <xdr:col>1</xdr:col>
                    <xdr:colOff>28575</xdr:colOff>
                    <xdr:row>50</xdr:row>
                    <xdr:rowOff>19050</xdr:rowOff>
                  </from>
                  <to>
                    <xdr:col>1</xdr:col>
                    <xdr:colOff>1714500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5" r:id="rId13" name="Scroll Bar 13">
              <controlPr defaultSize="0" autoPict="0">
                <anchor moveWithCells="1">
                  <from>
                    <xdr:col>1</xdr:col>
                    <xdr:colOff>28575</xdr:colOff>
                    <xdr:row>27</xdr:row>
                    <xdr:rowOff>19050</xdr:rowOff>
                  </from>
                  <to>
                    <xdr:col>1</xdr:col>
                    <xdr:colOff>1714500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6" r:id="rId14" name="Scroll Bar 14">
              <controlPr defaultSize="0" autoPict="0">
                <anchor moveWithCells="1">
                  <from>
                    <xdr:col>1</xdr:col>
                    <xdr:colOff>28575</xdr:colOff>
                    <xdr:row>29</xdr:row>
                    <xdr:rowOff>19050</xdr:rowOff>
                  </from>
                  <to>
                    <xdr:col>1</xdr:col>
                    <xdr:colOff>1714500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7" r:id="rId15" name="Scroll Bar 15">
              <controlPr defaultSize="0" autoPict="0">
                <anchor moveWithCells="1">
                  <from>
                    <xdr:col>1</xdr:col>
                    <xdr:colOff>28575</xdr:colOff>
                    <xdr:row>26</xdr:row>
                    <xdr:rowOff>19050</xdr:rowOff>
                  </from>
                  <to>
                    <xdr:col>1</xdr:col>
                    <xdr:colOff>1714500</xdr:colOff>
                    <xdr:row>27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ventes 06-12 2014</vt:lpstr>
      <vt:lpstr>ventes T1 2015</vt:lpstr>
      <vt:lpstr>ventes new prod 2015-2019</vt:lpstr>
      <vt:lpstr>Hypothèse des ventes existant</vt:lpstr>
      <vt:lpstr>Hypothèses des ventes new prod</vt:lpstr>
      <vt:lpstr>'Hypothèse des ventes existant'!Zone_d_impression</vt:lpstr>
      <vt:lpstr>'Hypothèses des ventes new prod'!Zone_d_impression</vt:lpstr>
    </vt:vector>
  </TitlesOfParts>
  <Company>Dauphine Junior Conseil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Arnaud</dc:creator>
  <cp:lastModifiedBy>Nicolas</cp:lastModifiedBy>
  <cp:lastPrinted>2015-06-10T15:03:41Z</cp:lastPrinted>
  <dcterms:created xsi:type="dcterms:W3CDTF">1997-12-26T08:49:22Z</dcterms:created>
  <dcterms:modified xsi:type="dcterms:W3CDTF">2015-06-17T15:52:57Z</dcterms:modified>
</cp:coreProperties>
</file>