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80" windowWidth="21315" windowHeight="9210"/>
  </bookViews>
  <sheets>
    <sheet name="Date" sheetId="1" r:id="rId1"/>
    <sheet name="Les formules" sheetId="4" r:id="rId2"/>
    <sheet name="Feuil2" sheetId="5" r:id="rId3"/>
  </sheets>
  <calcPr calcId="145621"/>
</workbook>
</file>

<file path=xl/calcChain.xml><?xml version="1.0" encoding="utf-8"?>
<calcChain xmlns="http://schemas.openxmlformats.org/spreadsheetml/2006/main">
  <c r="B2" i="5" l="1"/>
  <c r="B3" i="5"/>
  <c r="B4" i="5"/>
  <c r="B5" i="5"/>
  <c r="B6" i="5"/>
  <c r="B7" i="5"/>
  <c r="B1" i="5"/>
  <c r="D50" i="1" l="1"/>
  <c r="D51" i="1"/>
  <c r="D52" i="1"/>
  <c r="D53" i="1"/>
  <c r="D54" i="1"/>
  <c r="D55" i="1"/>
  <c r="D56" i="1"/>
  <c r="D16" i="1"/>
  <c r="D18" i="1"/>
  <c r="D28" i="1"/>
  <c r="B1" i="1"/>
  <c r="D40" i="1"/>
  <c r="F4" i="1" l="1"/>
  <c r="F18" i="1"/>
  <c r="F16" i="1"/>
  <c r="D46" i="1"/>
  <c r="F48" i="1" s="1"/>
  <c r="D48" i="1"/>
  <c r="D24" i="1"/>
  <c r="D22" i="1"/>
  <c r="D26" i="1"/>
  <c r="D30" i="1"/>
  <c r="H28" i="1"/>
  <c r="D14" i="1"/>
  <c r="N3" i="1"/>
  <c r="N16" i="1"/>
  <c r="P16" i="1" s="1"/>
  <c r="N15" i="1"/>
  <c r="P15" i="1" s="1"/>
  <c r="N14" i="1"/>
  <c r="P14" i="1" s="1"/>
  <c r="N13" i="1"/>
  <c r="P13" i="1" s="1"/>
  <c r="N12" i="1"/>
  <c r="P12" i="1" s="1"/>
  <c r="N8" i="1"/>
  <c r="P8" i="1" s="1"/>
  <c r="N7" i="1"/>
  <c r="P7" i="1" s="1"/>
  <c r="N5" i="1"/>
  <c r="N4" i="1"/>
  <c r="D34" i="1"/>
  <c r="D32" i="1"/>
  <c r="D20" i="1"/>
  <c r="H18" i="1"/>
  <c r="H16" i="1"/>
  <c r="B14" i="1"/>
  <c r="D12" i="1"/>
  <c r="D10" i="1"/>
  <c r="D8" i="1"/>
  <c r="D6" i="1"/>
  <c r="D4" i="1"/>
  <c r="H4" i="1" s="1"/>
  <c r="G3" i="1"/>
  <c r="P4" i="1" l="1"/>
  <c r="N10" i="1"/>
  <c r="P10" i="1" s="1"/>
  <c r="P5" i="1"/>
  <c r="F28" i="1"/>
  <c r="N9" i="1"/>
  <c r="P9" i="1" s="1"/>
  <c r="F30" i="1"/>
  <c r="H30" i="1"/>
  <c r="N6" i="1"/>
  <c r="P6" i="1" s="1"/>
  <c r="N11" i="1" l="1"/>
  <c r="P11" i="1" s="1"/>
  <c r="D38" i="1"/>
  <c r="D36" i="1" l="1"/>
  <c r="D44" i="1"/>
  <c r="D42" i="1"/>
</calcChain>
</file>

<file path=xl/comments1.xml><?xml version="1.0" encoding="utf-8"?>
<comments xmlns="http://schemas.openxmlformats.org/spreadsheetml/2006/main">
  <authors>
    <author>Bruno Cheveux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Bruno Cheveux:</t>
        </r>
        <r>
          <rPr>
            <sz val="9"/>
            <color indexed="81"/>
            <rFont val="Tahoma"/>
            <family val="2"/>
          </rPr>
          <t xml:space="preserve">
=AUJOURDHUI()</t>
        </r>
      </text>
    </comment>
  </commentList>
</comments>
</file>

<file path=xl/sharedStrings.xml><?xml version="1.0" encoding="utf-8"?>
<sst xmlns="http://schemas.openxmlformats.org/spreadsheetml/2006/main" count="477" uniqueCount="346">
  <si>
    <t>Année</t>
  </si>
  <si>
    <t>Nous sommes le:</t>
  </si>
  <si>
    <t>c'est un :</t>
  </si>
  <si>
    <t>Jour de l'an</t>
  </si>
  <si>
    <t>Paques</t>
  </si>
  <si>
    <t xml:space="preserve">Jour </t>
  </si>
  <si>
    <t>Lundi de Paques</t>
  </si>
  <si>
    <t>Fete du Travail</t>
  </si>
  <si>
    <t>Mois</t>
  </si>
  <si>
    <t>Victoire 39/45</t>
  </si>
  <si>
    <t>Ascension</t>
  </si>
  <si>
    <t>Pentecote</t>
  </si>
  <si>
    <t>Lundi de pentecote</t>
  </si>
  <si>
    <t>Mois en lettre</t>
  </si>
  <si>
    <t>Fete Nationale</t>
  </si>
  <si>
    <t>Assomption</t>
  </si>
  <si>
    <t>Toussaint</t>
  </si>
  <si>
    <t>Armistice 14/18</t>
  </si>
  <si>
    <t>Premier jour du mois</t>
  </si>
  <si>
    <t>Noel</t>
  </si>
  <si>
    <t>Dernier jour du mois</t>
  </si>
  <si>
    <t>Numéro de semaine</t>
  </si>
  <si>
    <t>Nombre de jours depuis le début d'année</t>
  </si>
  <si>
    <t>Nombre de jours restant jusqu’à la fin d'année</t>
  </si>
  <si>
    <t>Nombre Jours de l'année</t>
  </si>
  <si>
    <t>Premier jour de l'année</t>
  </si>
  <si>
    <t>Dernier jour de l'année</t>
  </si>
  <si>
    <t>Numéro du trimestre</t>
  </si>
  <si>
    <t>Numéro du semestre</t>
  </si>
  <si>
    <t>Nombre de jour ouvrés</t>
  </si>
  <si>
    <t>(c'est à dire hors samedis, dimanches et fériés légaux)</t>
  </si>
  <si>
    <t>Nombre de jour WE ou fériés</t>
  </si>
  <si>
    <t>(c'est à dire samedis, dimanches et fériés légaux)</t>
  </si>
  <si>
    <t>Zi</t>
  </si>
  <si>
    <t>An</t>
  </si>
  <si>
    <t>Număr de zi funcţionează</t>
  </si>
  <si>
    <t>Număr de zi de weekend sau de sărbătoare</t>
  </si>
  <si>
    <t>Numarul de semestru</t>
  </si>
  <si>
    <r>
      <t xml:space="preserve">En fonction de la date en
</t>
    </r>
    <r>
      <rPr>
        <b/>
        <sz val="8"/>
        <rFont val="Arial"/>
        <family val="2"/>
      </rPr>
      <t>Cellule B4
În funcţie de data în celulă B4</t>
    </r>
  </si>
  <si>
    <t>Luna</t>
  </si>
  <si>
    <t>jours/Zile</t>
  </si>
  <si>
    <t>Zi B4 include</t>
  </si>
  <si>
    <t>Sau</t>
  </si>
  <si>
    <t>Schimbaţi data la B4 pentru a vedea funcţionarea</t>
  </si>
  <si>
    <t>Le Lundi de cette semaine sera</t>
  </si>
  <si>
    <t>Le Vendredi de cette semaine</t>
  </si>
  <si>
    <t>Date</t>
  </si>
  <si>
    <t>G3</t>
  </si>
  <si>
    <t>=AUJOURDHUI()</t>
  </si>
  <si>
    <t>N3</t>
  </si>
  <si>
    <t>=ANNEE(B4)</t>
  </si>
  <si>
    <t>B4</t>
  </si>
  <si>
    <t>D4</t>
  </si>
  <si>
    <t>=DATE(ANNEE($B$4);MOIS($B$4);JOUR($B$4))</t>
  </si>
  <si>
    <t>F4</t>
  </si>
  <si>
    <t>D6</t>
  </si>
  <si>
    <t>=JOUR(B4)</t>
  </si>
  <si>
    <t>D8</t>
  </si>
  <si>
    <t>=MOIS($B$4)</t>
  </si>
  <si>
    <t>D10</t>
  </si>
  <si>
    <t>=ANNEE($B$4)</t>
  </si>
  <si>
    <t>D12</t>
  </si>
  <si>
    <t>=NOMPROPRE(TEXTE("1/"&amp;MOIS(B4);"mmmm"))</t>
  </si>
  <si>
    <t>B14</t>
  </si>
  <si>
    <t>=NOMPROPRE(TEXTE(B4;"mmmm aaaa"))&amp;" Comporte"</t>
  </si>
  <si>
    <t>D14</t>
  </si>
  <si>
    <t>=JOUR(DATE(ANNEE($B$4);MOIS($B$4)+1;0))</t>
  </si>
  <si>
    <t>D16</t>
  </si>
  <si>
    <t>=DATE(ANNEE($B$4);MOIS($B$4);1)</t>
  </si>
  <si>
    <t>F16</t>
  </si>
  <si>
    <t>H16</t>
  </si>
  <si>
    <t>=D16</t>
  </si>
  <si>
    <t>N4</t>
  </si>
  <si>
    <t>=DATE(ANNEE(B4);1;1)</t>
  </si>
  <si>
    <t>N5</t>
  </si>
  <si>
    <t>=PLANCHER(JOUR(MINUTE(ANNEE(B4)/38)/2+56)&amp;"/5/"&amp;ANNEE(B4);7)-34</t>
  </si>
  <si>
    <t>N6</t>
  </si>
  <si>
    <t>=N5+1</t>
  </si>
  <si>
    <t>N7</t>
  </si>
  <si>
    <t>=DATE(ANNEE(B4);5;1)</t>
  </si>
  <si>
    <t>N8</t>
  </si>
  <si>
    <t>=DATE(ANNEE(B4);5;8)</t>
  </si>
  <si>
    <t>N9</t>
  </si>
  <si>
    <t>=N5+39</t>
  </si>
  <si>
    <t>N10</t>
  </si>
  <si>
    <t>=N5+49</t>
  </si>
  <si>
    <t>N11</t>
  </si>
  <si>
    <t>=N10+1</t>
  </si>
  <si>
    <t>N12</t>
  </si>
  <si>
    <t>=DATE(ANNEE(B4);7;14)</t>
  </si>
  <si>
    <t>N13</t>
  </si>
  <si>
    <t>=DATE(ANNEE(B4);8;15)</t>
  </si>
  <si>
    <t>N14</t>
  </si>
  <si>
    <t>=DATE(ANNEE(B4);11;1)</t>
  </si>
  <si>
    <t>N15</t>
  </si>
  <si>
    <t>=DATE(ANNEE(B4);11;11)</t>
  </si>
  <si>
    <t>N16</t>
  </si>
  <si>
    <t>=DATE(ANNEE(B4);12;25)</t>
  </si>
  <si>
    <t>D18</t>
  </si>
  <si>
    <t>=DATE(ANNEE($B$4);MOIS($B$4)+1;0)</t>
  </si>
  <si>
    <t>F18</t>
  </si>
  <si>
    <t>H18</t>
  </si>
  <si>
    <t>=D18</t>
  </si>
  <si>
    <t>D20</t>
  </si>
  <si>
    <t>=ENT(MOD(ENT((B4-2)/7)+0,6;52+5/28))+1</t>
  </si>
  <si>
    <t>D22</t>
  </si>
  <si>
    <t>=B4-DATE(ANNEE(B4);1;0)</t>
  </si>
  <si>
    <t>D24</t>
  </si>
  <si>
    <t>=DATE(ANNEE(B4)+1;1;1)-DATE(ANNEE(B4);1;1)-(B4-DATE(ANNEE(B4);1;0))</t>
  </si>
  <si>
    <t>D26</t>
  </si>
  <si>
    <t>=DATE(ANNEE(B4)+1;1;1)-DATE(ANNEE(B4);1;1)</t>
  </si>
  <si>
    <t>D28</t>
  </si>
  <si>
    <t>F28</t>
  </si>
  <si>
    <t>=DATE(ANNEE(D28);MOIS(D28);1)</t>
  </si>
  <si>
    <t>H28</t>
  </si>
  <si>
    <t>=D28</t>
  </si>
  <si>
    <t>D30</t>
  </si>
  <si>
    <t>=DATE(ANNEE(B4);13;0)</t>
  </si>
  <si>
    <t>F30</t>
  </si>
  <si>
    <t>=DATE(ANNEE(D30);MOIS(D30)+1;0)</t>
  </si>
  <si>
    <t>H30</t>
  </si>
  <si>
    <t>=D30</t>
  </si>
  <si>
    <t>D32</t>
  </si>
  <si>
    <t>=ENT((MOIS(B4)+2)/3)</t>
  </si>
  <si>
    <t>D34</t>
  </si>
  <si>
    <t>=ENT((MOIS(B4)+5)/6)</t>
  </si>
  <si>
    <t>D36</t>
  </si>
  <si>
    <t>=NB.JOURS.OUVRES(DATE(ANNEE(B4);MOIS(B4);1);DATE(ANNEE($B$4);MOIS($B$4)+1;0);$N$4:$N$36)</t>
  </si>
  <si>
    <t>D38</t>
  </si>
  <si>
    <t>=JOUR(DATE(ANNEE($B$4);MOIS($B$4)+1;0))-NB.JOURS.OUVRES(DATE(ANNEE(B4);MOIS(B4);1);DATE(ANNEE($B$4);MOIS($B$4)+1;0);$N$4:$N$36)</t>
  </si>
  <si>
    <t>D40</t>
  </si>
  <si>
    <t>=$B4-((JOURSEM(B4;2)-1))</t>
  </si>
  <si>
    <t>D42</t>
  </si>
  <si>
    <t>=$B4-((JOURSEM(B4;2)-1))+4</t>
  </si>
  <si>
    <t>Feuil1</t>
  </si>
  <si>
    <t>=TODAY()</t>
  </si>
  <si>
    <t>=YEAR(B4)</t>
  </si>
  <si>
    <t>=DATE(YEAR($B$4),MONTH($B$4),DAY($B$4))</t>
  </si>
  <si>
    <t>=DAY(B4)</t>
  </si>
  <si>
    <t>=MONTH($B$4)</t>
  </si>
  <si>
    <t>=YEAR($B$4)</t>
  </si>
  <si>
    <t>=PROPER(TEXT("1/"&amp;MONTH(B4),"mmmm"))</t>
  </si>
  <si>
    <t>=PROPER(TEXT(B4,"mmmm aaaa"))&amp;" Comporte"</t>
  </si>
  <si>
    <t>=DAY(DATE(YEAR($B$4),MONTH($B$4)+1,0))</t>
  </si>
  <si>
    <t>=DATE(YEAR($B$4),MONTH($B$4),1)</t>
  </si>
  <si>
    <t>=DATE(YEAR(B4),1,1)</t>
  </si>
  <si>
    <t>=FLOOR(DAY(MINUTE(YEAR(B4)/38)/2+56)&amp;"/5/"&amp;YEAR(B4),7)-34</t>
  </si>
  <si>
    <t>=DATE(YEAR(B4),5,1)</t>
  </si>
  <si>
    <t>=DATE(YEAR(B4),5,8)</t>
  </si>
  <si>
    <t>=DATE(YEAR(B4),7,14)</t>
  </si>
  <si>
    <t>=DATE(YEAR(B4),8,15)</t>
  </si>
  <si>
    <t>=DATE(YEAR(B4),11,1)</t>
  </si>
  <si>
    <t>=DATE(YEAR(B4),11,11)</t>
  </si>
  <si>
    <t>=DATE(YEAR(B4),12,25)</t>
  </si>
  <si>
    <t>=DATE(YEAR($B$4),MONTH($B$4)+1,0)</t>
  </si>
  <si>
    <t>=INT(MOD(INT((B4-2)/7)+0.6,52+5/28))+1</t>
  </si>
  <si>
    <t>=B4-DATE(YEAR(B4),1,0)</t>
  </si>
  <si>
    <t>=DATE(YEAR(B4)+1,1,1)-DATE(YEAR(B4),1,1)-(B4-DATE(YEAR(B4),1,0))</t>
  </si>
  <si>
    <t>=DATE(YEAR(B4)+1,1,1)-DATE(YEAR(B4),1,1)</t>
  </si>
  <si>
    <t>=DATE(YEAR(D28),MONTH(D28),1)</t>
  </si>
  <si>
    <t>=DATE(YEAR(B4),13,0)</t>
  </si>
  <si>
    <t>=DATE(YEAR(D30),MONTH(D30)+1,0)</t>
  </si>
  <si>
    <t>=INT((MONTH(B4)+2)/3)</t>
  </si>
  <si>
    <t>=INT((MONTH(B4)+5)/6)</t>
  </si>
  <si>
    <t>=NETWORKDAYS(DATE(YEAR(B4),MONTH(B4),1),DATE(YEAR($B$4),MONTH($B$4)+1,0),$N$4:$N$36)</t>
  </si>
  <si>
    <t>=DAY(DATE(YEAR($B$4),MONTH($B$4)+1,0))-NETWORKDAYS(DATE(YEAR(B4),MONTH(B4),1),DATE(YEAR($B$4),MONTH($B$4)+1,0),$N$4:$N$36)</t>
  </si>
  <si>
    <t>=$B4-((WEEKDAY(B4,2)-1))</t>
  </si>
  <si>
    <t>=$B4-((WEEKDAY(B4,2)-1))+4</t>
  </si>
  <si>
    <t>Feuille</t>
  </si>
  <si>
    <t>Cellule</t>
  </si>
  <si>
    <t>Formule</t>
  </si>
  <si>
    <t>Formule en Anglais</t>
  </si>
  <si>
    <t>De luni din aceasta saptamina va fi</t>
  </si>
  <si>
    <t>De vineri din această săptămână</t>
  </si>
  <si>
    <t xml:space="preserve">Sfert Numarul </t>
  </si>
  <si>
    <t>Ultima zi din an</t>
  </si>
  <si>
    <t>Prima zi a anului</t>
  </si>
  <si>
    <t>Numarul de zile de anul</t>
  </si>
  <si>
    <t>Numărul de zile rămase până la sfârşitul anului</t>
  </si>
  <si>
    <t>Numarul de zile de la inceputul anului</t>
  </si>
  <si>
    <t>Numărul săptămânii</t>
  </si>
  <si>
    <t>Ultima zi din lună</t>
  </si>
  <si>
    <t>Prima zi a lunii</t>
  </si>
  <si>
    <t>Luna in scrisoarea</t>
  </si>
  <si>
    <t>=NOMPROPRE(TEXTE(B4;"JJJJ"))</t>
  </si>
  <si>
    <t>=PROPER(TEXT(B4,"JJJJ"))</t>
  </si>
  <si>
    <t>=NOMPROPRE(TEXTE(DATE(ANNEE($B$4);MOIS($B$4);JOUR(1));"jjjj"))</t>
  </si>
  <si>
    <t>=PROPER(TEXT(DATE(YEAR($B$4),MONTH($B$4),DAY(1)),"jjjj"))</t>
  </si>
  <si>
    <t>=MAJUSCULE(TEXTE(DATE(ANNEE($B$4);MOIS($B$4);JOUR(DATE(ANNEE($B$4);MOIS($B$4)+1;0)));"jjjj"))</t>
  </si>
  <si>
    <t>=UPPER(TEXT(DATE(YEAR($B$4),MONTH($B$4),DAY(DATE(YEAR($B$4),MONTH($B$4)+1,0))),"jjjj"))</t>
  </si>
  <si>
    <t>(c'est à dire samedis et dimanches )</t>
  </si>
  <si>
    <t>Nombre de jour WE</t>
  </si>
  <si>
    <t>Număr de zi de weekend</t>
  </si>
  <si>
    <t>Nombre de jour Fériés</t>
  </si>
  <si>
    <t>(c’est-à-dire dans le mois complet )</t>
  </si>
  <si>
    <t>Nombre de jour fériés tombant un WE</t>
  </si>
  <si>
    <t>Nombre de Lundi du mois</t>
  </si>
  <si>
    <t>Nombre de Mardi du mois</t>
  </si>
  <si>
    <t>Nombre de Mercredi du mois</t>
  </si>
  <si>
    <t>Nombre de Jeudi du mois</t>
  </si>
  <si>
    <t>Nombre de Vendredi du mois</t>
  </si>
  <si>
    <t>Nombre de Samedi du mois</t>
  </si>
  <si>
    <t>Nombre de Dimanche du mois</t>
  </si>
  <si>
    <t>Dimanche</t>
  </si>
  <si>
    <t>Lundi</t>
  </si>
  <si>
    <t>Mardi</t>
  </si>
  <si>
    <t>Mercredi</t>
  </si>
  <si>
    <t>Jeudi</t>
  </si>
  <si>
    <t>Vendredi</t>
  </si>
  <si>
    <t>Samedi</t>
  </si>
  <si>
    <t xml:space="preserve">En A1 : 1/1/02 En A2 : 31/1/02 </t>
  </si>
  <si>
    <t>ligne() 1=dimanche</t>
  </si>
  <si>
    <t>ligne() 2=lundi</t>
  </si>
  <si>
    <t>ligne() 3=mardi</t>
  </si>
  <si>
    <t>B1</t>
  </si>
  <si>
    <t>=ENT((AUJOURDHUI()-SOMME(MOD(DATE(ANNEE(AUJOURDHUI()-MOD(AUJOURDHUI()-2;7)+3);1;2);{1E+99;7})*{1;-1})+5)/7)</t>
  </si>
  <si>
    <t>=INT((TODAY()-SUM(MOD(DATE(YEAR(TODAY()-MOD(TODAY()-2,7)+3),1,2),{1E+99;7})*{1;-1})+5)/7)</t>
  </si>
  <si>
    <t>H3</t>
  </si>
  <si>
    <t/>
  </si>
  <si>
    <t>H4</t>
  </si>
  <si>
    <t>=(D4)</t>
  </si>
  <si>
    <t>P4</t>
  </si>
  <si>
    <t>=JOURSEM(N4;2)</t>
  </si>
  <si>
    <t>=WEEKDAY(N4,2)</t>
  </si>
  <si>
    <t>P5</t>
  </si>
  <si>
    <t>=JOURSEM(N5;2)</t>
  </si>
  <si>
    <t>=WEEKDAY(N5,2)</t>
  </si>
  <si>
    <t>P6</t>
  </si>
  <si>
    <t>=JOURSEM(N6;2)</t>
  </si>
  <si>
    <t>=WEEKDAY(N6,2)</t>
  </si>
  <si>
    <t>P7</t>
  </si>
  <si>
    <t>=JOURSEM(N7;2)</t>
  </si>
  <si>
    <t>=WEEKDAY(N7,2)</t>
  </si>
  <si>
    <t>P8</t>
  </si>
  <si>
    <t>=JOURSEM(N8;2)</t>
  </si>
  <si>
    <t>=WEEKDAY(N8,2)</t>
  </si>
  <si>
    <t>P9</t>
  </si>
  <si>
    <t>=JOURSEM(N9;2)</t>
  </si>
  <si>
    <t>=WEEKDAY(N9,2)</t>
  </si>
  <si>
    <t>P10</t>
  </si>
  <si>
    <t>=JOURSEM(N10;2)</t>
  </si>
  <si>
    <t>=WEEKDAY(N10,2)</t>
  </si>
  <si>
    <t>P11</t>
  </si>
  <si>
    <t>=JOURSEM(N11;2)</t>
  </si>
  <si>
    <t>=WEEKDAY(N11,2)</t>
  </si>
  <si>
    <t>P12</t>
  </si>
  <si>
    <t>=JOURSEM(N12;2)</t>
  </si>
  <si>
    <t>=WEEKDAY(N12,2)</t>
  </si>
  <si>
    <t>P13</t>
  </si>
  <si>
    <t>=JOURSEM(N13;2)</t>
  </si>
  <si>
    <t>=WEEKDAY(N13,2)</t>
  </si>
  <si>
    <t>P14</t>
  </si>
  <si>
    <t>=JOURSEM(N14;2)</t>
  </si>
  <si>
    <t>=WEEKDAY(N14,2)</t>
  </si>
  <si>
    <t>P15</t>
  </si>
  <si>
    <t>=JOURSEM(N15;2)</t>
  </si>
  <si>
    <t>=WEEKDAY(N15,2)</t>
  </si>
  <si>
    <t>P16</t>
  </si>
  <si>
    <t>=JOURSEM(N16;2)</t>
  </si>
  <si>
    <t>=WEEKDAY(N16,2)</t>
  </si>
  <si>
    <t>=SOMMEPROD(--(JOURSEM(LIGNE(INDIRECT(DATE(ANNEE(B4);MOIS(B4);1)&amp;":"&amp;DATE(ANNEE(B4);MOIS(B4)+1;0)));2)&gt;5))</t>
  </si>
  <si>
    <t>=SUMPRODUCT(--(WEEKDAY(ROW(INDIRECT(DATE(YEAR(B4),MONTH(B4),1)&amp;":"&amp;DATE(YEAR(B4),MONTH(B4)+1,0))),2)&gt;5))</t>
  </si>
  <si>
    <t>=SOMMEPROD(--(MOIS(B4)=MOIS(N3:N16)))</t>
  </si>
  <si>
    <t>=SUMPRODUCT(--(MONTH(B4)=MONTH(N3:N16)))</t>
  </si>
  <si>
    <t>D44</t>
  </si>
  <si>
    <t>=SOMMEPROD(--((MOIS(B4)=MOIS(N4:N18))*(JOURSEM(N4:N18;2)&gt;5)))</t>
  </si>
  <si>
    <t>=SUMPRODUCT(--((MONTH(B4)=MONTH(N4:N18))*(WEEKDAY(N4:N18,2)&gt;5)))</t>
  </si>
  <si>
    <t>D46</t>
  </si>
  <si>
    <t>D48</t>
  </si>
  <si>
    <t>F48</t>
  </si>
  <si>
    <t>=D46+4</t>
  </si>
  <si>
    <t>D50</t>
  </si>
  <si>
    <t>=ENT((DATE(ANNEE($B$4);MOIS($B$4)+1;0)-MOD(DATE(ANNEE($B$4);MOIS($B$4)+1;0)-LIGNE(A2);7)-DATE(ANNEE($B$4);MOIS($B$4);1)+7)/7)</t>
  </si>
  <si>
    <t>=INT((DATE(YEAR($B$4),MONTH($B$4)+1,0)-MOD(DATE(YEAR($B$4),MONTH($B$4)+1,0)-ROW(A2),7)-DATE(YEAR($B$4),MONTH($B$4),1)+7)/7)</t>
  </si>
  <si>
    <t>D51</t>
  </si>
  <si>
    <t>=ENT((DATE(ANNEE($B$4);MOIS($B$4)+1;0)-MOD(DATE(ANNEE($B$4);MOIS($B$4)+1;0)-LIGNE(A3);7)-DATE(ANNEE($B$4);MOIS($B$4);1)+7)/7)</t>
  </si>
  <si>
    <t>=INT((DATE(YEAR($B$4),MONTH($B$4)+1,0)-MOD(DATE(YEAR($B$4),MONTH($B$4)+1,0)-ROW(A3),7)-DATE(YEAR($B$4),MONTH($B$4),1)+7)/7)</t>
  </si>
  <si>
    <t>D52</t>
  </si>
  <si>
    <t>=ENT((DATE(ANNEE($B$4);MOIS($B$4)+1;0)-MOD(DATE(ANNEE($B$4);MOIS($B$4)+1;0)-LIGNE(A4);7)-DATE(ANNEE($B$4);MOIS($B$4);1)+7)/7)</t>
  </si>
  <si>
    <t>=INT((DATE(YEAR($B$4),MONTH($B$4)+1,0)-MOD(DATE(YEAR($B$4),MONTH($B$4)+1,0)-ROW(A4),7)-DATE(YEAR($B$4),MONTH($B$4),1)+7)/7)</t>
  </si>
  <si>
    <t>D53</t>
  </si>
  <si>
    <t>=ENT((DATE(ANNEE($B$4);MOIS($B$4)+1;0)-MOD(DATE(ANNEE($B$4);MOIS($B$4)+1;0)-LIGNE(A5);7)-DATE(ANNEE($B$4);MOIS($B$4);1)+7)/7)</t>
  </si>
  <si>
    <t>=INT((DATE(YEAR($B$4),MONTH($B$4)+1,0)-MOD(DATE(YEAR($B$4),MONTH($B$4)+1,0)-ROW(A5),7)-DATE(YEAR($B$4),MONTH($B$4),1)+7)/7)</t>
  </si>
  <si>
    <t>D54</t>
  </si>
  <si>
    <t>=ENT((DATE(ANNEE($B$4);MOIS($B$4)+1;0)-MOD(DATE(ANNEE($B$4);MOIS($B$4)+1;0)-LIGNE(A6);7)-DATE(ANNEE($B$4);MOIS($B$4);1)+7)/7)</t>
  </si>
  <si>
    <t>=INT((DATE(YEAR($B$4),MONTH($B$4)+1,0)-MOD(DATE(YEAR($B$4),MONTH($B$4)+1,0)-ROW(A6),7)-DATE(YEAR($B$4),MONTH($B$4),1)+7)/7)</t>
  </si>
  <si>
    <t>D55</t>
  </si>
  <si>
    <t>=ENT((DATE(ANNEE($B$4);MOIS($B$4)+1;0)-MOD(DATE(ANNEE($B$4);MOIS($B$4)+1;0)-LIGNE(A7);7)-DATE(ANNEE($B$4);MOIS($B$4);1)+7)/7)</t>
  </si>
  <si>
    <t>=INT((DATE(YEAR($B$4),MONTH($B$4)+1,0)-MOD(DATE(YEAR($B$4),MONTH($B$4)+1,0)-ROW(A7),7)-DATE(YEAR($B$4),MONTH($B$4),1)+7)/7)</t>
  </si>
  <si>
    <t>D56</t>
  </si>
  <si>
    <t>=ENT((DATE(ANNEE($B$4);MOIS($B$4)+1;0)-MOD(DATE(ANNEE($B$4);MOIS($B$4)+1;0)-LIGNE(A8);7)-DATE(ANNEE($B$4);MOIS($B$4);1)+7)/7)</t>
  </si>
  <si>
    <t>=INT((DATE(YEAR($B$4),MONTH($B$4)+1,0)-MOD(DATE(YEAR($B$4),MONTH($B$4)+1,0)-ROW(A8),7)-DATE(YEAR($B$4),MONTH($B$4),1)+7)/7)</t>
  </si>
  <si>
    <t>F50</t>
  </si>
  <si>
    <t>=MOD(DATE(ANNEE($B$4);MOIS($B$4)+1;0)-LIGNE(A2);7)</t>
  </si>
  <si>
    <t>=MOD(DATE(YEAR($B$4),MONTH($B$4)+1,0)-ROW(A2),7)</t>
  </si>
  <si>
    <t>F51</t>
  </si>
  <si>
    <t>=MOD(DATE(ANNEE($B$4);MOIS($B$4)+1;0)-LIGNE(A3);7)</t>
  </si>
  <si>
    <t>=MOD(DATE(YEAR($B$4),MONTH($B$4)+1,0)-ROW(A3),7)</t>
  </si>
  <si>
    <t>F52</t>
  </si>
  <si>
    <t>=MOD(DATE(ANNEE($B$4);MOIS($B$4)+1;0)-LIGNE(A4);7)</t>
  </si>
  <si>
    <t>=MOD(DATE(YEAR($B$4),MONTH($B$4)+1,0)-ROW(A4),7)</t>
  </si>
  <si>
    <t>F53</t>
  </si>
  <si>
    <t>=MOD(DATE(ANNEE($B$4);MOIS($B$4)+1;0)-LIGNE(A5);7)</t>
  </si>
  <si>
    <t>=MOD(DATE(YEAR($B$4),MONTH($B$4)+1,0)-ROW(A5),7)</t>
  </si>
  <si>
    <t>F54</t>
  </si>
  <si>
    <t>=MOD(DATE(ANNEE($B$4);MOIS($B$4)+1;0)-LIGNE(A6);7)</t>
  </si>
  <si>
    <t>=MOD(DATE(YEAR($B$4),MONTH($B$4)+1,0)-ROW(A6),7)</t>
  </si>
  <si>
    <t>F55</t>
  </si>
  <si>
    <t>=MOD(DATE(ANNEE($B$4);MOIS($B$4)+1;0)-LIGNE(A7);7)</t>
  </si>
  <si>
    <t>=MOD(DATE(YEAR($B$4),MONTH($B$4)+1,0)-ROW(A7),7)</t>
  </si>
  <si>
    <t>F56</t>
  </si>
  <si>
    <t>=MOD(DATE(ANNEE($B$4);MOIS($B$4)+1;0)-LIGNE(A8);7)</t>
  </si>
  <si>
    <t>=MOD(DATE(YEAR($B$4),MONTH($B$4)+1,0)-ROW(A8),7)</t>
  </si>
  <si>
    <t>E50</t>
  </si>
  <si>
    <t>=-LIGNE(A2)</t>
  </si>
  <si>
    <t>=-ROW(A2)</t>
  </si>
  <si>
    <t>E51</t>
  </si>
  <si>
    <t>=-LIGNE(A3)</t>
  </si>
  <si>
    <t>=-ROW(A3)</t>
  </si>
  <si>
    <t>E52</t>
  </si>
  <si>
    <t>=-LIGNE(A4)</t>
  </si>
  <si>
    <t>=-ROW(A4)</t>
  </si>
  <si>
    <t>E53</t>
  </si>
  <si>
    <t>=-LIGNE(A5)</t>
  </si>
  <si>
    <t>=-ROW(A5)</t>
  </si>
  <si>
    <t>E54</t>
  </si>
  <si>
    <t>=-LIGNE(A6)</t>
  </si>
  <si>
    <t>=-ROW(A6)</t>
  </si>
  <si>
    <t>E55</t>
  </si>
  <si>
    <t>=-LIGNE(A7)</t>
  </si>
  <si>
    <t>=-ROW(A7)</t>
  </si>
  <si>
    <t>E56</t>
  </si>
  <si>
    <t>=-LIGNE(A8)</t>
  </si>
  <si>
    <t>=-ROW(A8)</t>
  </si>
  <si>
    <t>E57</t>
  </si>
  <si>
    <t>=SOMME(D50:D56)</t>
  </si>
  <si>
    <t>=SUM(D50:D56)</t>
  </si>
  <si>
    <t>Feuil2</t>
  </si>
  <si>
    <t>=ENT(($A$2-MOD($A$2-LIGNE();7)-$A$1+7)/7)</t>
  </si>
  <si>
    <t>=INT(($A$2-MOD($A$2-ROW(),7)-$A$1+7)/7)</t>
  </si>
  <si>
    <t>B2</t>
  </si>
  <si>
    <t>B3</t>
  </si>
  <si>
    <t>B5</t>
  </si>
  <si>
    <t>B6</t>
  </si>
  <si>
    <t>B7</t>
  </si>
  <si>
    <t>Changez la date en B4  pour voir le fonctionnement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</si>
</sst>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dddd"/>
    <numFmt numFmtId="166" formatCode="ddd\ d\ mmm\ yyyy"/>
    <numFmt numFmtId="167" formatCode="mmmm\ yyyy"/>
    <numFmt numFmtId="168" formatCode="ddd\ dd/mm/yyyy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color indexed="41"/>
      <name val="Arial"/>
      <family val="2"/>
    </font>
    <font>
      <sz val="10"/>
      <color indexed="4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CFA7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double">
        <color rgb="FF7030A0"/>
      </left>
      <right/>
      <top style="double">
        <color rgb="FF7030A0"/>
      </top>
      <bottom style="double">
        <color rgb="FF7030A0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/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/>
      <right/>
      <top style="double">
        <color rgb="FF7030A0"/>
      </top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3" borderId="0" xfId="0" applyFill="1"/>
    <xf numFmtId="14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165" fontId="0" fillId="0" borderId="5" xfId="0" applyNumberForma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6" fillId="0" borderId="0" xfId="0" applyFont="1"/>
    <xf numFmtId="167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quotePrefix="1" applyFont="1" applyFill="1"/>
    <xf numFmtId="0" fontId="0" fillId="0" borderId="0" xfId="0" applyFill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3" borderId="0" xfId="0" applyFill="1" applyAlignment="1">
      <alignment horizontal="left" indent="2"/>
    </xf>
    <xf numFmtId="0" fontId="0" fillId="3" borderId="0" xfId="0" applyFill="1" applyBorder="1" applyAlignment="1">
      <alignment horizontal="left" indent="2"/>
    </xf>
    <xf numFmtId="0" fontId="12" fillId="0" borderId="0" xfId="0" applyFont="1"/>
    <xf numFmtId="0" fontId="0" fillId="0" borderId="0" xfId="0" applyFont="1"/>
    <xf numFmtId="14" fontId="0" fillId="0" borderId="0" xfId="0" applyNumberFormat="1"/>
    <xf numFmtId="0" fontId="0" fillId="0" borderId="0" xfId="0" applyFill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168" fontId="6" fillId="0" borderId="5" xfId="0" applyNumberFormat="1" applyFont="1" applyFill="1" applyBorder="1" applyAlignment="1">
      <alignment horizontal="center"/>
    </xf>
    <xf numFmtId="0" fontId="0" fillId="0" borderId="0" xfId="0" quotePrefix="1"/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6" fillId="3" borderId="0" xfId="1" applyNumberFormat="1" applyFont="1" applyFill="1" applyBorder="1" applyAlignment="1">
      <alignment horizontal="centerContinuous" vertical="center"/>
    </xf>
    <xf numFmtId="0" fontId="0" fillId="4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P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9" sqref="I9"/>
    </sheetView>
  </sheetViews>
  <sheetFormatPr baseColWidth="10" defaultRowHeight="12.75" x14ac:dyDescent="0.2"/>
  <cols>
    <col min="1" max="1" width="11.7109375" customWidth="1"/>
    <col min="2" max="2" width="34.140625" customWidth="1"/>
    <col min="3" max="3" width="10.140625" bestFit="1" customWidth="1"/>
    <col min="4" max="4" width="16.5703125" style="43" customWidth="1"/>
    <col min="5" max="5" width="11.7109375" customWidth="1"/>
    <col min="6" max="6" width="14.42578125" customWidth="1"/>
    <col min="7" max="7" width="13.85546875" customWidth="1"/>
    <col min="8" max="9" width="11.7109375" customWidth="1"/>
    <col min="14" max="14" width="9.140625" customWidth="1"/>
  </cols>
  <sheetData>
    <row r="1" spans="1:16" ht="18.75" thickBot="1" x14ac:dyDescent="0.3">
      <c r="A1" s="1"/>
      <c r="B1" s="37">
        <f ca="1">INT((TODAY()-SUM(MOD(DATE(YEAR(TODAY()-MOD(TODAY()-2,7)+3),1,2),{1E+99;7})*{1;-1})+5)/7)</f>
        <v>14</v>
      </c>
      <c r="C1" s="2"/>
      <c r="D1" s="2"/>
      <c r="E1" s="2"/>
      <c r="F1" s="2"/>
    </row>
    <row r="2" spans="1:16" ht="52.5" customHeight="1" thickTop="1" thickBot="1" x14ac:dyDescent="0.25">
      <c r="B2" s="38" t="s">
        <v>38</v>
      </c>
      <c r="C2" s="39"/>
      <c r="D2" s="39"/>
      <c r="E2" s="39"/>
      <c r="F2" s="39"/>
      <c r="G2" s="39"/>
      <c r="H2" s="40"/>
      <c r="M2" s="3"/>
      <c r="N2" s="3" t="s">
        <v>0</v>
      </c>
    </row>
    <row r="3" spans="1:16" ht="20.25" customHeight="1" thickTop="1" thickBot="1" x14ac:dyDescent="0.3">
      <c r="B3" s="4"/>
      <c r="C3" s="4"/>
      <c r="D3" s="42"/>
      <c r="F3" s="30" t="s">
        <v>1</v>
      </c>
      <c r="G3" s="45">
        <f ca="1">TODAY()</f>
        <v>42094</v>
      </c>
      <c r="H3" s="45"/>
      <c r="L3" s="5"/>
      <c r="M3" s="5"/>
      <c r="N3" s="36">
        <f>YEAR(B4)</f>
        <v>2025</v>
      </c>
      <c r="O3" s="36"/>
    </row>
    <row r="4" spans="1:16" ht="18" customHeight="1" thickTop="1" thickBot="1" x14ac:dyDescent="0.25">
      <c r="B4" s="6">
        <v>45884</v>
      </c>
      <c r="C4" s="7" t="s">
        <v>2</v>
      </c>
      <c r="D4" s="8">
        <f>DATE(YEAR($B$4),MONTH($B$4),DAY($B$4))</f>
        <v>45884</v>
      </c>
      <c r="E4" s="26" t="s">
        <v>42</v>
      </c>
      <c r="F4" s="8" t="str">
        <f>PROPER(TEXT(B4,"JJJJ"))</f>
        <v>Vendredi</v>
      </c>
      <c r="G4" s="26" t="s">
        <v>42</v>
      </c>
      <c r="H4" s="8">
        <f>(D4)</f>
        <v>45884</v>
      </c>
      <c r="L4" s="21" t="s">
        <v>3</v>
      </c>
      <c r="M4" s="5"/>
      <c r="N4" s="9">
        <f>DATE(YEAR(B4),1,1)</f>
        <v>45658</v>
      </c>
      <c r="O4" s="10"/>
      <c r="P4">
        <f>WEEKDAY(N4,2)</f>
        <v>3</v>
      </c>
    </row>
    <row r="5" spans="1:16" ht="14.25" thickTop="1" thickBot="1" x14ac:dyDescent="0.25">
      <c r="B5" s="24"/>
      <c r="L5" s="21" t="s">
        <v>4</v>
      </c>
      <c r="M5" s="5"/>
      <c r="N5" s="9">
        <f>FLOOR(DAY(MINUTE(YEAR(B4)/38)/2+56)&amp;"/5/"&amp;YEAR(B4),7)-34</f>
        <v>45767</v>
      </c>
      <c r="O5" s="10"/>
      <c r="P5">
        <f t="shared" ref="P5:P16" si="0">WEEKDAY(N5,2)</f>
        <v>7</v>
      </c>
    </row>
    <row r="6" spans="1:16" ht="14.25" thickTop="1" thickBot="1" x14ac:dyDescent="0.25">
      <c r="A6" s="11"/>
      <c r="B6" s="12" t="s">
        <v>5</v>
      </c>
      <c r="C6" s="13"/>
      <c r="D6" s="14">
        <f>DAY(B4)</f>
        <v>15</v>
      </c>
      <c r="E6" s="11"/>
      <c r="F6" s="15"/>
      <c r="L6" s="21" t="s">
        <v>6</v>
      </c>
      <c r="M6" s="5"/>
      <c r="N6" s="9">
        <f>N5+1</f>
        <v>45768</v>
      </c>
      <c r="O6" s="10"/>
      <c r="P6">
        <f t="shared" si="0"/>
        <v>1</v>
      </c>
    </row>
    <row r="7" spans="1:16" ht="14.25" thickTop="1" thickBot="1" x14ac:dyDescent="0.25">
      <c r="B7" s="23" t="s">
        <v>33</v>
      </c>
      <c r="L7" s="22" t="s">
        <v>7</v>
      </c>
      <c r="M7" s="5"/>
      <c r="N7" s="9">
        <f>DATE(YEAR(B4),5,1)</f>
        <v>45778</v>
      </c>
      <c r="O7" s="10"/>
      <c r="P7">
        <f t="shared" si="0"/>
        <v>4</v>
      </c>
    </row>
    <row r="8" spans="1:16" ht="14.25" thickTop="1" thickBot="1" x14ac:dyDescent="0.25">
      <c r="B8" s="12" t="s">
        <v>8</v>
      </c>
      <c r="C8" s="13"/>
      <c r="D8" s="14">
        <f>MONTH($B$4)</f>
        <v>8</v>
      </c>
      <c r="E8" s="11"/>
      <c r="F8" s="15"/>
      <c r="L8" s="22" t="s">
        <v>9</v>
      </c>
      <c r="M8" s="5"/>
      <c r="N8" s="9">
        <f>DATE(YEAR(B4),5,8)</f>
        <v>45785</v>
      </c>
      <c r="O8" s="10"/>
      <c r="P8">
        <f t="shared" si="0"/>
        <v>4</v>
      </c>
    </row>
    <row r="9" spans="1:16" ht="14.25" thickTop="1" thickBot="1" x14ac:dyDescent="0.25">
      <c r="A9" s="11"/>
      <c r="B9" s="23" t="s">
        <v>39</v>
      </c>
      <c r="L9" s="21" t="s">
        <v>10</v>
      </c>
      <c r="M9" s="5"/>
      <c r="N9" s="9">
        <f>N5+39</f>
        <v>45806</v>
      </c>
      <c r="O9" s="10"/>
      <c r="P9">
        <f t="shared" si="0"/>
        <v>4</v>
      </c>
    </row>
    <row r="10" spans="1:16" ht="14.25" thickTop="1" thickBot="1" x14ac:dyDescent="0.25">
      <c r="B10" s="12" t="s">
        <v>0</v>
      </c>
      <c r="C10" s="13"/>
      <c r="D10" s="14">
        <f>YEAR($B$4)</f>
        <v>2025</v>
      </c>
      <c r="E10" s="11"/>
      <c r="F10" s="15"/>
      <c r="L10" s="21" t="s">
        <v>11</v>
      </c>
      <c r="M10" s="5"/>
      <c r="N10" s="9">
        <f>N5+49</f>
        <v>45816</v>
      </c>
      <c r="O10" s="10"/>
      <c r="P10">
        <f t="shared" si="0"/>
        <v>7</v>
      </c>
    </row>
    <row r="11" spans="1:16" ht="14.25" thickTop="1" thickBot="1" x14ac:dyDescent="0.25">
      <c r="B11" s="23" t="s">
        <v>34</v>
      </c>
      <c r="L11" s="21" t="s">
        <v>12</v>
      </c>
      <c r="M11" s="5"/>
      <c r="N11" s="9">
        <f>N10+1</f>
        <v>45817</v>
      </c>
      <c r="O11" s="10"/>
      <c r="P11">
        <f t="shared" si="0"/>
        <v>1</v>
      </c>
    </row>
    <row r="12" spans="1:16" ht="14.25" thickTop="1" thickBot="1" x14ac:dyDescent="0.25">
      <c r="B12" s="12" t="s">
        <v>13</v>
      </c>
      <c r="C12" s="13"/>
      <c r="D12" s="14" t="str">
        <f>PROPER(TEXT("1/"&amp;MONTH(B4),"mmmm"))</f>
        <v>Août</v>
      </c>
      <c r="E12" s="11"/>
      <c r="F12" s="15"/>
      <c r="L12" s="21" t="s">
        <v>14</v>
      </c>
      <c r="M12" s="5"/>
      <c r="N12" s="9">
        <f>DATE(YEAR(B4),7,14)</f>
        <v>45852</v>
      </c>
      <c r="O12" s="10"/>
      <c r="P12">
        <f t="shared" si="0"/>
        <v>1</v>
      </c>
    </row>
    <row r="13" spans="1:16" ht="14.25" thickTop="1" thickBot="1" x14ac:dyDescent="0.25">
      <c r="B13" s="23" t="s">
        <v>183</v>
      </c>
      <c r="L13" s="21" t="s">
        <v>15</v>
      </c>
      <c r="M13" s="5"/>
      <c r="N13" s="9">
        <f>DATE(YEAR(B4),8,15)</f>
        <v>45884</v>
      </c>
      <c r="O13" s="10"/>
      <c r="P13">
        <f t="shared" si="0"/>
        <v>5</v>
      </c>
    </row>
    <row r="14" spans="1:16" ht="14.25" thickTop="1" thickBot="1" x14ac:dyDescent="0.25">
      <c r="B14" s="12" t="str">
        <f>PROPER(TEXT(B4,"mmmm aaaa"))&amp;" Comporte"</f>
        <v>Août 2025 Comporte</v>
      </c>
      <c r="C14" s="13"/>
      <c r="D14" s="14">
        <f>DAY(DATE(YEAR($B$4),MONTH($B$4)+1,0))</f>
        <v>31</v>
      </c>
      <c r="E14" s="11" t="s">
        <v>40</v>
      </c>
      <c r="F14" s="15"/>
      <c r="L14" s="21" t="s">
        <v>16</v>
      </c>
      <c r="M14" s="5"/>
      <c r="N14" s="9">
        <f>DATE(YEAR(B4),11,1)</f>
        <v>45962</v>
      </c>
      <c r="O14" s="10"/>
      <c r="P14">
        <f t="shared" si="0"/>
        <v>6</v>
      </c>
    </row>
    <row r="15" spans="1:16" ht="14.25" thickTop="1" thickBot="1" x14ac:dyDescent="0.25">
      <c r="B15" s="23" t="s">
        <v>41</v>
      </c>
      <c r="C15" s="16"/>
      <c r="E15" s="15"/>
      <c r="L15" s="21" t="s">
        <v>17</v>
      </c>
      <c r="M15" s="5"/>
      <c r="N15" s="9">
        <f>DATE(YEAR(B4),11,11)</f>
        <v>45972</v>
      </c>
      <c r="O15" s="10"/>
      <c r="P15">
        <f t="shared" si="0"/>
        <v>2</v>
      </c>
    </row>
    <row r="16" spans="1:16" ht="14.25" thickTop="1" thickBot="1" x14ac:dyDescent="0.25">
      <c r="B16" s="11" t="s">
        <v>18</v>
      </c>
      <c r="D16" s="41">
        <f>DATE(YEAR($B$4),MONTH($B$4),1)</f>
        <v>45870</v>
      </c>
      <c r="E16" s="7" t="s">
        <v>2</v>
      </c>
      <c r="F16" s="8" t="str">
        <f>PROPER(TEXT(DATE(YEAR($B$4),MONTH($B$4),DAY(1)),"jjjj"))</f>
        <v>Vendredi</v>
      </c>
      <c r="G16" s="26" t="s">
        <v>42</v>
      </c>
      <c r="H16" s="8">
        <f>D16</f>
        <v>45870</v>
      </c>
      <c r="L16" s="21" t="s">
        <v>19</v>
      </c>
      <c r="M16" s="5"/>
      <c r="N16" s="9">
        <f>DATE(YEAR(B4),12,25)</f>
        <v>46016</v>
      </c>
      <c r="O16" s="10"/>
      <c r="P16">
        <f t="shared" si="0"/>
        <v>4</v>
      </c>
    </row>
    <row r="17" spans="2:15" ht="14.25" thickTop="1" thickBot="1" x14ac:dyDescent="0.25">
      <c r="B17" s="23" t="s">
        <v>182</v>
      </c>
      <c r="C17" s="16"/>
      <c r="D17" s="44"/>
      <c r="E17" s="3"/>
      <c r="F17" s="17"/>
      <c r="G17" s="3"/>
    </row>
    <row r="18" spans="2:15" ht="14.25" thickTop="1" thickBot="1" x14ac:dyDescent="0.25">
      <c r="B18" s="11" t="s">
        <v>20</v>
      </c>
      <c r="D18" s="41">
        <f>DATE(YEAR($B$4),MONTH($B$4)+1,0)</f>
        <v>45900</v>
      </c>
      <c r="E18" s="7" t="s">
        <v>2</v>
      </c>
      <c r="F18" s="8" t="str">
        <f>UPPER(TEXT(DATE(YEAR($B$4),MONTH($B$4),DAY(DATE(YEAR($B$4),MONTH($B$4)+1,0))),"jjjj"))</f>
        <v>DIMANCHE</v>
      </c>
      <c r="G18" s="26" t="s">
        <v>42</v>
      </c>
      <c r="H18" s="8">
        <f>D18</f>
        <v>45900</v>
      </c>
    </row>
    <row r="19" spans="2:15" ht="14.25" thickTop="1" thickBot="1" x14ac:dyDescent="0.25">
      <c r="B19" s="23" t="s">
        <v>181</v>
      </c>
      <c r="J19" s="27"/>
      <c r="K19" s="27"/>
      <c r="L19" s="27"/>
      <c r="M19" s="27"/>
      <c r="N19" s="27"/>
      <c r="O19" s="27"/>
    </row>
    <row r="20" spans="2:15" ht="14.25" thickTop="1" thickBot="1" x14ac:dyDescent="0.25">
      <c r="B20" s="11" t="s">
        <v>21</v>
      </c>
      <c r="D20" s="18">
        <f>INT(MOD(INT((B4-2)/7)+0.6,52+5/28))+1</f>
        <v>33</v>
      </c>
      <c r="J20" s="28"/>
      <c r="K20" s="29" t="s">
        <v>43</v>
      </c>
      <c r="L20" s="28"/>
      <c r="M20" s="28"/>
      <c r="N20" s="28"/>
      <c r="O20" s="28"/>
    </row>
    <row r="21" spans="2:15" ht="14.25" thickTop="1" thickBot="1" x14ac:dyDescent="0.25">
      <c r="B21" s="23" t="s">
        <v>180</v>
      </c>
      <c r="J21" s="27"/>
      <c r="K21" s="27"/>
      <c r="L21" s="27"/>
      <c r="M21" s="27"/>
      <c r="N21" s="27"/>
      <c r="O21" s="27"/>
    </row>
    <row r="22" spans="2:15" ht="16.5" thickTop="1" thickBot="1" x14ac:dyDescent="0.25">
      <c r="B22" s="11" t="s">
        <v>22</v>
      </c>
      <c r="D22" s="18">
        <f>B4-DATE(YEAR(B4),1,0)</f>
        <v>227</v>
      </c>
      <c r="K22" s="46" t="s">
        <v>345</v>
      </c>
    </row>
    <row r="23" spans="2:15" ht="14.25" thickTop="1" thickBot="1" x14ac:dyDescent="0.25">
      <c r="B23" s="23" t="s">
        <v>179</v>
      </c>
    </row>
    <row r="24" spans="2:15" ht="14.25" thickTop="1" thickBot="1" x14ac:dyDescent="0.25">
      <c r="B24" s="11" t="s">
        <v>23</v>
      </c>
      <c r="D24" s="18">
        <f>DATE(YEAR(B4)+1,1,1)-DATE(YEAR(B4),1,1)-(B4-DATE(YEAR(B4),1,0))</f>
        <v>138</v>
      </c>
    </row>
    <row r="25" spans="2:15" ht="14.25" thickTop="1" thickBot="1" x14ac:dyDescent="0.25">
      <c r="B25" s="23" t="s">
        <v>178</v>
      </c>
    </row>
    <row r="26" spans="2:15" ht="14.25" thickTop="1" thickBot="1" x14ac:dyDescent="0.25">
      <c r="B26" s="11" t="s">
        <v>24</v>
      </c>
      <c r="D26" s="18">
        <f>DATE(YEAR(B4)+1,1,1)-DATE(YEAR(B4),1,1)</f>
        <v>365</v>
      </c>
    </row>
    <row r="27" spans="2:15" ht="14.25" thickTop="1" thickBot="1" x14ac:dyDescent="0.25">
      <c r="B27" s="23" t="s">
        <v>177</v>
      </c>
    </row>
    <row r="28" spans="2:15" ht="14.25" thickTop="1" thickBot="1" x14ac:dyDescent="0.25">
      <c r="B28" s="11" t="s">
        <v>25</v>
      </c>
      <c r="D28" s="19">
        <f>DATE(YEAR(B4),1,1)</f>
        <v>45658</v>
      </c>
      <c r="E28" s="7" t="s">
        <v>2</v>
      </c>
      <c r="F28" s="8">
        <f>DATE(YEAR(D28),MONTH(D28),1)</f>
        <v>45658</v>
      </c>
      <c r="G28" s="26" t="s">
        <v>42</v>
      </c>
      <c r="H28" s="8">
        <f>D28</f>
        <v>45658</v>
      </c>
    </row>
    <row r="29" spans="2:15" ht="14.25" thickTop="1" thickBot="1" x14ac:dyDescent="0.25">
      <c r="B29" s="23" t="s">
        <v>176</v>
      </c>
      <c r="E29" s="3"/>
      <c r="F29" s="17"/>
    </row>
    <row r="30" spans="2:15" ht="14.25" thickTop="1" thickBot="1" x14ac:dyDescent="0.25">
      <c r="B30" s="11" t="s">
        <v>26</v>
      </c>
      <c r="D30" s="19">
        <f>DATE(YEAR(B4),13,0)</f>
        <v>46022</v>
      </c>
      <c r="E30" s="7" t="s">
        <v>2</v>
      </c>
      <c r="F30" s="8">
        <f>DATE(YEAR(D30),MONTH(D30)+1,0)</f>
        <v>46022</v>
      </c>
      <c r="G30" s="26" t="s">
        <v>42</v>
      </c>
      <c r="H30" s="8">
        <f>D30</f>
        <v>46022</v>
      </c>
    </row>
    <row r="31" spans="2:15" ht="14.25" thickTop="1" thickBot="1" x14ac:dyDescent="0.25">
      <c r="B31" s="23" t="s">
        <v>175</v>
      </c>
    </row>
    <row r="32" spans="2:15" ht="14.25" thickTop="1" thickBot="1" x14ac:dyDescent="0.25">
      <c r="B32" s="11" t="s">
        <v>27</v>
      </c>
      <c r="D32" s="18">
        <f>INT((MONTH(B4)+2)/3)</f>
        <v>3</v>
      </c>
    </row>
    <row r="33" spans="2:8" ht="14.25" thickTop="1" thickBot="1" x14ac:dyDescent="0.25">
      <c r="B33" s="23" t="s">
        <v>174</v>
      </c>
    </row>
    <row r="34" spans="2:8" ht="14.25" thickTop="1" thickBot="1" x14ac:dyDescent="0.25">
      <c r="B34" s="11" t="s">
        <v>28</v>
      </c>
      <c r="D34" s="18">
        <f>INT((MONTH(B4)+5)/6)</f>
        <v>2</v>
      </c>
    </row>
    <row r="35" spans="2:8" ht="14.25" thickTop="1" thickBot="1" x14ac:dyDescent="0.25">
      <c r="B35" s="23" t="s">
        <v>37</v>
      </c>
    </row>
    <row r="36" spans="2:8" ht="14.25" thickTop="1" thickBot="1" x14ac:dyDescent="0.25">
      <c r="B36" s="11" t="s">
        <v>29</v>
      </c>
      <c r="D36" s="14">
        <f>NETWORKDAYS(DATE(YEAR(B4),MONTH(B4),1),DATE(YEAR($B$4),MONTH($B$4)+1,0),$N$4:$N$36)</f>
        <v>20</v>
      </c>
      <c r="E36" s="20" t="s">
        <v>30</v>
      </c>
      <c r="F36" s="20"/>
      <c r="G36" s="20"/>
      <c r="H36" s="3"/>
    </row>
    <row r="37" spans="2:8" ht="14.25" thickTop="1" thickBot="1" x14ac:dyDescent="0.25">
      <c r="B37" s="23" t="s">
        <v>35</v>
      </c>
      <c r="C37" s="16"/>
      <c r="E37" s="20"/>
      <c r="F37" s="3"/>
      <c r="G37" s="3"/>
      <c r="H37" s="3"/>
    </row>
    <row r="38" spans="2:8" ht="14.25" thickTop="1" thickBot="1" x14ac:dyDescent="0.25">
      <c r="B38" s="11" t="s">
        <v>31</v>
      </c>
      <c r="D38" s="18">
        <f>DAY(DATE(YEAR($B$4),MONTH($B$4)+1,0))-NETWORKDAYS(DATE(YEAR(B4),MONTH(B4),1),DATE(YEAR($B$4),MONTH($B$4)+1,0),$N$4:$N$36)</f>
        <v>11</v>
      </c>
      <c r="E38" s="20" t="s">
        <v>32</v>
      </c>
      <c r="F38" s="20"/>
      <c r="G38" s="20"/>
      <c r="H38" s="3"/>
    </row>
    <row r="39" spans="2:8" ht="14.25" thickTop="1" thickBot="1" x14ac:dyDescent="0.25">
      <c r="B39" s="23" t="s">
        <v>36</v>
      </c>
    </row>
    <row r="40" spans="2:8" ht="14.25" thickTop="1" thickBot="1" x14ac:dyDescent="0.25">
      <c r="B40" s="11" t="s">
        <v>191</v>
      </c>
      <c r="D40" s="18">
        <f ca="1">SUMPRODUCT(--(WEEKDAY(ROW(INDIRECT(DATE(YEAR(B4),MONTH(B4),1)&amp;":"&amp;DATE(YEAR(B4),MONTH(B4)+1,0))),2)&gt;5))</f>
        <v>10</v>
      </c>
      <c r="E40" s="20" t="s">
        <v>190</v>
      </c>
    </row>
    <row r="41" spans="2:8" ht="14.25" thickTop="1" thickBot="1" x14ac:dyDescent="0.25">
      <c r="B41" s="23" t="s">
        <v>192</v>
      </c>
    </row>
    <row r="42" spans="2:8" ht="14.25" thickTop="1" thickBot="1" x14ac:dyDescent="0.25">
      <c r="B42" s="11" t="s">
        <v>193</v>
      </c>
      <c r="D42" s="18">
        <f>SUMPRODUCT(--(MONTH(B4)=MONTH(N3:N16)))</f>
        <v>1</v>
      </c>
      <c r="E42" s="20" t="s">
        <v>194</v>
      </c>
    </row>
    <row r="43" spans="2:8" ht="14.25" thickTop="1" thickBot="1" x14ac:dyDescent="0.25">
      <c r="B43" s="23" t="s">
        <v>192</v>
      </c>
    </row>
    <row r="44" spans="2:8" ht="14.25" thickTop="1" thickBot="1" x14ac:dyDescent="0.25">
      <c r="B44" s="11" t="s">
        <v>195</v>
      </c>
      <c r="D44" s="18">
        <f>SUMPRODUCT(--((MONTH(B4)=MONTH(N4:N18))*(WEEKDAY(N4:N18,2)&gt;5)))</f>
        <v>0</v>
      </c>
      <c r="E44" s="20" t="s">
        <v>194</v>
      </c>
    </row>
    <row r="45" spans="2:8" ht="14.25" thickTop="1" thickBot="1" x14ac:dyDescent="0.25">
      <c r="B45" s="23"/>
    </row>
    <row r="46" spans="2:8" ht="14.25" thickTop="1" thickBot="1" x14ac:dyDescent="0.25">
      <c r="B46" s="11" t="s">
        <v>44</v>
      </c>
      <c r="D46" s="31">
        <f>$B4-((WEEKDAY(B4,2)-1))</f>
        <v>45880</v>
      </c>
    </row>
    <row r="47" spans="2:8" ht="14.25" thickTop="1" thickBot="1" x14ac:dyDescent="0.25">
      <c r="B47" s="23" t="s">
        <v>172</v>
      </c>
    </row>
    <row r="48" spans="2:8" ht="14.25" thickTop="1" thickBot="1" x14ac:dyDescent="0.25">
      <c r="B48" s="11" t="s">
        <v>45</v>
      </c>
      <c r="D48" s="31">
        <f>$B4-((WEEKDAY(B4,2)-1))+4</f>
        <v>45884</v>
      </c>
      <c r="E48" s="26" t="s">
        <v>42</v>
      </c>
      <c r="F48" s="31">
        <f>D46+4</f>
        <v>45884</v>
      </c>
    </row>
    <row r="49" spans="2:4" ht="14.25" thickTop="1" thickBot="1" x14ac:dyDescent="0.25">
      <c r="B49" s="23" t="s">
        <v>173</v>
      </c>
    </row>
    <row r="50" spans="2:4" ht="14.25" thickTop="1" thickBot="1" x14ac:dyDescent="0.25">
      <c r="B50" s="11" t="s">
        <v>196</v>
      </c>
      <c r="D50" s="18">
        <f>INT((DATE(YEAR($B$4),MONTH($B$4)+1,0)-MOD(DATE(YEAR($B$4),MONTH($B$4)+1,0)-ROW(A2),7)-DATE(YEAR($B$4),MONTH($B$4),1)+7)/7)</f>
        <v>4</v>
      </c>
    </row>
    <row r="51" spans="2:4" ht="14.25" thickTop="1" thickBot="1" x14ac:dyDescent="0.25">
      <c r="B51" s="11" t="s">
        <v>197</v>
      </c>
      <c r="D51" s="18">
        <f t="shared" ref="D51:D56" si="1">INT((DATE(YEAR($B$4),MONTH($B$4)+1,0)-MOD(DATE(YEAR($B$4),MONTH($B$4)+1,0)-ROW(A3),7)-DATE(YEAR($B$4),MONTH($B$4),1)+7)/7)</f>
        <v>4</v>
      </c>
    </row>
    <row r="52" spans="2:4" ht="14.25" thickTop="1" thickBot="1" x14ac:dyDescent="0.25">
      <c r="B52" s="11" t="s">
        <v>198</v>
      </c>
      <c r="D52" s="18">
        <f t="shared" si="1"/>
        <v>4</v>
      </c>
    </row>
    <row r="53" spans="2:4" ht="14.25" thickTop="1" thickBot="1" x14ac:dyDescent="0.25">
      <c r="B53" s="11" t="s">
        <v>199</v>
      </c>
      <c r="D53" s="18">
        <f t="shared" si="1"/>
        <v>4</v>
      </c>
    </row>
    <row r="54" spans="2:4" ht="14.25" thickTop="1" thickBot="1" x14ac:dyDescent="0.25">
      <c r="B54" s="11" t="s">
        <v>200</v>
      </c>
      <c r="D54" s="18">
        <f t="shared" si="1"/>
        <v>5</v>
      </c>
    </row>
    <row r="55" spans="2:4" ht="14.25" thickTop="1" thickBot="1" x14ac:dyDescent="0.25">
      <c r="B55" s="11" t="s">
        <v>201</v>
      </c>
      <c r="D55" s="18">
        <f t="shared" si="1"/>
        <v>5</v>
      </c>
    </row>
    <row r="56" spans="2:4" ht="14.25" thickTop="1" thickBot="1" x14ac:dyDescent="0.25">
      <c r="B56" s="11" t="s">
        <v>202</v>
      </c>
      <c r="D56" s="18">
        <f t="shared" si="1"/>
        <v>5</v>
      </c>
    </row>
    <row r="57" spans="2:4" ht="13.5" thickTop="1" x14ac:dyDescent="0.2"/>
  </sheetData>
  <mergeCells count="2">
    <mergeCell ref="B2:H2"/>
    <mergeCell ref="G3:H3"/>
  </mergeCells>
  <printOptions headings="1" gridLines="1"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&amp;LGeeDee&amp;C&amp;F&amp;R&amp;A</oddHeader>
    <oddFooter>&amp;L&amp;CPage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96"/>
  <sheetViews>
    <sheetView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C96" sqref="C96"/>
    </sheetView>
  </sheetViews>
  <sheetFormatPr baseColWidth="10" defaultRowHeight="12.75" x14ac:dyDescent="0.2"/>
  <cols>
    <col min="1" max="1" width="7.28515625" bestFit="1" customWidth="1"/>
    <col min="2" max="2" width="7.42578125" bestFit="1" customWidth="1"/>
    <col min="3" max="3" width="132.85546875" bestFit="1" customWidth="1"/>
    <col min="4" max="4" width="130.42578125" bestFit="1" customWidth="1"/>
  </cols>
  <sheetData>
    <row r="1" spans="1:4" s="35" customFormat="1" x14ac:dyDescent="0.2">
      <c r="A1" s="33" t="s">
        <v>168</v>
      </c>
      <c r="B1" s="34" t="s">
        <v>169</v>
      </c>
      <c r="C1" s="34" t="s">
        <v>170</v>
      </c>
      <c r="D1" s="34" t="s">
        <v>171</v>
      </c>
    </row>
    <row r="2" spans="1:4" x14ac:dyDescent="0.2">
      <c r="A2" t="s">
        <v>46</v>
      </c>
      <c r="B2" t="s">
        <v>214</v>
      </c>
      <c r="C2" s="32" t="s">
        <v>215</v>
      </c>
      <c r="D2" s="32" t="s">
        <v>216</v>
      </c>
    </row>
    <row r="3" spans="1:4" x14ac:dyDescent="0.2">
      <c r="A3" t="s">
        <v>46</v>
      </c>
      <c r="B3" t="s">
        <v>47</v>
      </c>
      <c r="C3" s="32" t="s">
        <v>48</v>
      </c>
      <c r="D3" s="32" t="s">
        <v>135</v>
      </c>
    </row>
    <row r="4" spans="1:4" x14ac:dyDescent="0.2">
      <c r="A4" t="s">
        <v>46</v>
      </c>
      <c r="B4" t="s">
        <v>217</v>
      </c>
      <c r="C4" s="32" t="s">
        <v>218</v>
      </c>
      <c r="D4" s="32" t="s">
        <v>218</v>
      </c>
    </row>
    <row r="5" spans="1:4" x14ac:dyDescent="0.2">
      <c r="A5" t="s">
        <v>46</v>
      </c>
      <c r="B5" t="s">
        <v>52</v>
      </c>
      <c r="C5" s="32" t="s">
        <v>53</v>
      </c>
      <c r="D5" s="32" t="s">
        <v>137</v>
      </c>
    </row>
    <row r="6" spans="1:4" x14ac:dyDescent="0.2">
      <c r="A6" t="s">
        <v>46</v>
      </c>
      <c r="B6" t="s">
        <v>54</v>
      </c>
      <c r="C6" s="32" t="s">
        <v>184</v>
      </c>
      <c r="D6" s="32" t="s">
        <v>185</v>
      </c>
    </row>
    <row r="7" spans="1:4" x14ac:dyDescent="0.2">
      <c r="A7" t="s">
        <v>46</v>
      </c>
      <c r="B7" t="s">
        <v>219</v>
      </c>
      <c r="C7" s="32" t="s">
        <v>220</v>
      </c>
      <c r="D7" s="32" t="s">
        <v>220</v>
      </c>
    </row>
    <row r="8" spans="1:4" x14ac:dyDescent="0.2">
      <c r="A8" t="s">
        <v>46</v>
      </c>
      <c r="B8" t="s">
        <v>55</v>
      </c>
      <c r="C8" s="32" t="s">
        <v>56</v>
      </c>
      <c r="D8" s="32" t="s">
        <v>138</v>
      </c>
    </row>
    <row r="9" spans="1:4" x14ac:dyDescent="0.2">
      <c r="A9" t="s">
        <v>46</v>
      </c>
      <c r="B9" t="s">
        <v>57</v>
      </c>
      <c r="C9" s="32" t="s">
        <v>58</v>
      </c>
      <c r="D9" s="32" t="s">
        <v>139</v>
      </c>
    </row>
    <row r="10" spans="1:4" x14ac:dyDescent="0.2">
      <c r="A10" t="s">
        <v>46</v>
      </c>
      <c r="B10" t="s">
        <v>59</v>
      </c>
      <c r="C10" s="32" t="s">
        <v>60</v>
      </c>
      <c r="D10" s="32" t="s">
        <v>140</v>
      </c>
    </row>
    <row r="11" spans="1:4" x14ac:dyDescent="0.2">
      <c r="A11" t="s">
        <v>46</v>
      </c>
      <c r="B11" t="s">
        <v>61</v>
      </c>
      <c r="C11" s="32" t="s">
        <v>62</v>
      </c>
      <c r="D11" s="32" t="s">
        <v>141</v>
      </c>
    </row>
    <row r="12" spans="1:4" x14ac:dyDescent="0.2">
      <c r="A12" t="s">
        <v>46</v>
      </c>
      <c r="B12" t="s">
        <v>63</v>
      </c>
      <c r="C12" s="32" t="s">
        <v>64</v>
      </c>
      <c r="D12" s="32" t="s">
        <v>142</v>
      </c>
    </row>
    <row r="13" spans="1:4" x14ac:dyDescent="0.2">
      <c r="A13" t="s">
        <v>46</v>
      </c>
      <c r="B13" t="s">
        <v>65</v>
      </c>
      <c r="C13" s="32" t="s">
        <v>66</v>
      </c>
      <c r="D13" s="32" t="s">
        <v>143</v>
      </c>
    </row>
    <row r="14" spans="1:4" x14ac:dyDescent="0.2">
      <c r="A14" t="s">
        <v>46</v>
      </c>
      <c r="B14" t="s">
        <v>67</v>
      </c>
      <c r="C14" s="32" t="s">
        <v>68</v>
      </c>
      <c r="D14" s="32" t="s">
        <v>144</v>
      </c>
    </row>
    <row r="15" spans="1:4" x14ac:dyDescent="0.2">
      <c r="A15" t="s">
        <v>46</v>
      </c>
      <c r="B15" t="s">
        <v>69</v>
      </c>
      <c r="C15" s="32" t="s">
        <v>186</v>
      </c>
      <c r="D15" s="32" t="s">
        <v>187</v>
      </c>
    </row>
    <row r="16" spans="1:4" x14ac:dyDescent="0.2">
      <c r="A16" t="s">
        <v>46</v>
      </c>
      <c r="B16" t="s">
        <v>70</v>
      </c>
      <c r="C16" s="32" t="s">
        <v>71</v>
      </c>
      <c r="D16" s="32" t="s">
        <v>71</v>
      </c>
    </row>
    <row r="17" spans="1:4" x14ac:dyDescent="0.2">
      <c r="A17" t="s">
        <v>46</v>
      </c>
      <c r="B17" t="s">
        <v>49</v>
      </c>
      <c r="C17" s="32" t="s">
        <v>50</v>
      </c>
      <c r="D17" s="32" t="s">
        <v>136</v>
      </c>
    </row>
    <row r="18" spans="1:4" x14ac:dyDescent="0.2">
      <c r="A18" t="s">
        <v>46</v>
      </c>
      <c r="B18" t="s">
        <v>72</v>
      </c>
      <c r="C18" s="32" t="s">
        <v>73</v>
      </c>
      <c r="D18" s="32" t="s">
        <v>145</v>
      </c>
    </row>
    <row r="19" spans="1:4" x14ac:dyDescent="0.2">
      <c r="A19" t="s">
        <v>46</v>
      </c>
      <c r="B19" t="s">
        <v>74</v>
      </c>
      <c r="C19" s="32" t="s">
        <v>75</v>
      </c>
      <c r="D19" s="32" t="s">
        <v>146</v>
      </c>
    </row>
    <row r="20" spans="1:4" x14ac:dyDescent="0.2">
      <c r="A20" t="s">
        <v>46</v>
      </c>
      <c r="B20" t="s">
        <v>76</v>
      </c>
      <c r="C20" s="32" t="s">
        <v>77</v>
      </c>
      <c r="D20" s="32" t="s">
        <v>77</v>
      </c>
    </row>
    <row r="21" spans="1:4" x14ac:dyDescent="0.2">
      <c r="A21" t="s">
        <v>46</v>
      </c>
      <c r="B21" t="s">
        <v>78</v>
      </c>
      <c r="C21" s="32" t="s">
        <v>79</v>
      </c>
      <c r="D21" s="32" t="s">
        <v>147</v>
      </c>
    </row>
    <row r="22" spans="1:4" x14ac:dyDescent="0.2">
      <c r="A22" t="s">
        <v>46</v>
      </c>
      <c r="B22" t="s">
        <v>80</v>
      </c>
      <c r="C22" s="32" t="s">
        <v>81</v>
      </c>
      <c r="D22" s="32" t="s">
        <v>148</v>
      </c>
    </row>
    <row r="23" spans="1:4" x14ac:dyDescent="0.2">
      <c r="A23" t="s">
        <v>46</v>
      </c>
      <c r="B23" t="s">
        <v>82</v>
      </c>
      <c r="C23" s="32" t="s">
        <v>83</v>
      </c>
      <c r="D23" s="32" t="s">
        <v>83</v>
      </c>
    </row>
    <row r="24" spans="1:4" x14ac:dyDescent="0.2">
      <c r="A24" t="s">
        <v>46</v>
      </c>
      <c r="B24" t="s">
        <v>84</v>
      </c>
      <c r="C24" s="32" t="s">
        <v>85</v>
      </c>
      <c r="D24" s="32" t="s">
        <v>85</v>
      </c>
    </row>
    <row r="25" spans="1:4" x14ac:dyDescent="0.2">
      <c r="A25" t="s">
        <v>46</v>
      </c>
      <c r="B25" t="s">
        <v>86</v>
      </c>
      <c r="C25" s="32" t="s">
        <v>87</v>
      </c>
      <c r="D25" s="32" t="s">
        <v>87</v>
      </c>
    </row>
    <row r="26" spans="1:4" x14ac:dyDescent="0.2">
      <c r="A26" t="s">
        <v>46</v>
      </c>
      <c r="B26" t="s">
        <v>88</v>
      </c>
      <c r="C26" s="32" t="s">
        <v>89</v>
      </c>
      <c r="D26" s="32" t="s">
        <v>149</v>
      </c>
    </row>
    <row r="27" spans="1:4" x14ac:dyDescent="0.2">
      <c r="A27" t="s">
        <v>46</v>
      </c>
      <c r="B27" t="s">
        <v>90</v>
      </c>
      <c r="C27" s="32" t="s">
        <v>91</v>
      </c>
      <c r="D27" s="32" t="s">
        <v>150</v>
      </c>
    </row>
    <row r="28" spans="1:4" x14ac:dyDescent="0.2">
      <c r="A28" t="s">
        <v>46</v>
      </c>
      <c r="B28" t="s">
        <v>92</v>
      </c>
      <c r="C28" s="32" t="s">
        <v>93</v>
      </c>
      <c r="D28" s="32" t="s">
        <v>151</v>
      </c>
    </row>
    <row r="29" spans="1:4" x14ac:dyDescent="0.2">
      <c r="A29" t="s">
        <v>46</v>
      </c>
      <c r="B29" t="s">
        <v>94</v>
      </c>
      <c r="C29" s="32" t="s">
        <v>95</v>
      </c>
      <c r="D29" s="32" t="s">
        <v>152</v>
      </c>
    </row>
    <row r="30" spans="1:4" x14ac:dyDescent="0.2">
      <c r="A30" t="s">
        <v>46</v>
      </c>
      <c r="B30" t="s">
        <v>96</v>
      </c>
      <c r="C30" s="32" t="s">
        <v>97</v>
      </c>
      <c r="D30" s="32" t="s">
        <v>153</v>
      </c>
    </row>
    <row r="31" spans="1:4" x14ac:dyDescent="0.2">
      <c r="A31" t="s">
        <v>46</v>
      </c>
      <c r="B31" t="s">
        <v>221</v>
      </c>
      <c r="C31" s="32" t="s">
        <v>222</v>
      </c>
      <c r="D31" s="32" t="s">
        <v>223</v>
      </c>
    </row>
    <row r="32" spans="1:4" x14ac:dyDescent="0.2">
      <c r="A32" t="s">
        <v>46</v>
      </c>
      <c r="B32" t="s">
        <v>224</v>
      </c>
      <c r="C32" s="32" t="s">
        <v>225</v>
      </c>
      <c r="D32" s="32" t="s">
        <v>226</v>
      </c>
    </row>
    <row r="33" spans="1:4" x14ac:dyDescent="0.2">
      <c r="A33" t="s">
        <v>46</v>
      </c>
      <c r="B33" t="s">
        <v>227</v>
      </c>
      <c r="C33" s="32" t="s">
        <v>228</v>
      </c>
      <c r="D33" s="32" t="s">
        <v>229</v>
      </c>
    </row>
    <row r="34" spans="1:4" x14ac:dyDescent="0.2">
      <c r="A34" t="s">
        <v>46</v>
      </c>
      <c r="B34" t="s">
        <v>230</v>
      </c>
      <c r="C34" s="32" t="s">
        <v>231</v>
      </c>
      <c r="D34" s="32" t="s">
        <v>232</v>
      </c>
    </row>
    <row r="35" spans="1:4" x14ac:dyDescent="0.2">
      <c r="A35" t="s">
        <v>46</v>
      </c>
      <c r="B35" t="s">
        <v>233</v>
      </c>
      <c r="C35" s="32" t="s">
        <v>234</v>
      </c>
      <c r="D35" s="32" t="s">
        <v>235</v>
      </c>
    </row>
    <row r="36" spans="1:4" x14ac:dyDescent="0.2">
      <c r="A36" t="s">
        <v>46</v>
      </c>
      <c r="B36" t="s">
        <v>236</v>
      </c>
      <c r="C36" s="32" t="s">
        <v>237</v>
      </c>
      <c r="D36" s="32" t="s">
        <v>238</v>
      </c>
    </row>
    <row r="37" spans="1:4" x14ac:dyDescent="0.2">
      <c r="A37" t="s">
        <v>46</v>
      </c>
      <c r="B37" t="s">
        <v>239</v>
      </c>
      <c r="C37" s="32" t="s">
        <v>240</v>
      </c>
      <c r="D37" s="32" t="s">
        <v>241</v>
      </c>
    </row>
    <row r="38" spans="1:4" x14ac:dyDescent="0.2">
      <c r="A38" t="s">
        <v>46</v>
      </c>
      <c r="B38" t="s">
        <v>242</v>
      </c>
      <c r="C38" s="32" t="s">
        <v>243</v>
      </c>
      <c r="D38" s="32" t="s">
        <v>244</v>
      </c>
    </row>
    <row r="39" spans="1:4" x14ac:dyDescent="0.2">
      <c r="A39" t="s">
        <v>46</v>
      </c>
      <c r="B39" t="s">
        <v>245</v>
      </c>
      <c r="C39" s="32" t="s">
        <v>246</v>
      </c>
      <c r="D39" s="32" t="s">
        <v>247</v>
      </c>
    </row>
    <row r="40" spans="1:4" x14ac:dyDescent="0.2">
      <c r="A40" t="s">
        <v>46</v>
      </c>
      <c r="B40" t="s">
        <v>248</v>
      </c>
      <c r="C40" s="32" t="s">
        <v>249</v>
      </c>
      <c r="D40" s="32" t="s">
        <v>250</v>
      </c>
    </row>
    <row r="41" spans="1:4" x14ac:dyDescent="0.2">
      <c r="A41" t="s">
        <v>46</v>
      </c>
      <c r="B41" t="s">
        <v>251</v>
      </c>
      <c r="C41" s="32" t="s">
        <v>252</v>
      </c>
      <c r="D41" s="32" t="s">
        <v>253</v>
      </c>
    </row>
    <row r="42" spans="1:4" x14ac:dyDescent="0.2">
      <c r="A42" t="s">
        <v>46</v>
      </c>
      <c r="B42" t="s">
        <v>254</v>
      </c>
      <c r="C42" s="32" t="s">
        <v>255</v>
      </c>
      <c r="D42" s="32" t="s">
        <v>256</v>
      </c>
    </row>
    <row r="43" spans="1:4" x14ac:dyDescent="0.2">
      <c r="A43" t="s">
        <v>46</v>
      </c>
      <c r="B43" t="s">
        <v>257</v>
      </c>
      <c r="C43" s="32" t="s">
        <v>258</v>
      </c>
      <c r="D43" s="32" t="s">
        <v>259</v>
      </c>
    </row>
    <row r="44" spans="1:4" x14ac:dyDescent="0.2">
      <c r="A44" t="s">
        <v>46</v>
      </c>
      <c r="B44" t="s">
        <v>98</v>
      </c>
      <c r="C44" s="32" t="s">
        <v>99</v>
      </c>
      <c r="D44" s="32" t="s">
        <v>154</v>
      </c>
    </row>
    <row r="45" spans="1:4" x14ac:dyDescent="0.2">
      <c r="A45" t="s">
        <v>46</v>
      </c>
      <c r="B45" t="s">
        <v>100</v>
      </c>
      <c r="C45" s="32" t="s">
        <v>188</v>
      </c>
      <c r="D45" s="32" t="s">
        <v>189</v>
      </c>
    </row>
    <row r="46" spans="1:4" x14ac:dyDescent="0.2">
      <c r="A46" t="s">
        <v>46</v>
      </c>
      <c r="B46" t="s">
        <v>101</v>
      </c>
      <c r="C46" s="32" t="s">
        <v>102</v>
      </c>
      <c r="D46" s="32" t="s">
        <v>102</v>
      </c>
    </row>
    <row r="47" spans="1:4" x14ac:dyDescent="0.2">
      <c r="A47" t="s">
        <v>46</v>
      </c>
      <c r="B47" t="s">
        <v>103</v>
      </c>
      <c r="C47" s="32" t="s">
        <v>104</v>
      </c>
      <c r="D47" s="32" t="s">
        <v>155</v>
      </c>
    </row>
    <row r="48" spans="1:4" x14ac:dyDescent="0.2">
      <c r="A48" t="s">
        <v>46</v>
      </c>
      <c r="B48" t="s">
        <v>105</v>
      </c>
      <c r="C48" s="32" t="s">
        <v>106</v>
      </c>
      <c r="D48" s="32" t="s">
        <v>156</v>
      </c>
    </row>
    <row r="49" spans="1:4" x14ac:dyDescent="0.2">
      <c r="A49" t="s">
        <v>46</v>
      </c>
      <c r="B49" t="s">
        <v>107</v>
      </c>
      <c r="C49" s="32" t="s">
        <v>108</v>
      </c>
      <c r="D49" s="32" t="s">
        <v>157</v>
      </c>
    </row>
    <row r="50" spans="1:4" x14ac:dyDescent="0.2">
      <c r="A50" t="s">
        <v>46</v>
      </c>
      <c r="B50" t="s">
        <v>109</v>
      </c>
      <c r="C50" s="32" t="s">
        <v>110</v>
      </c>
      <c r="D50" s="32" t="s">
        <v>158</v>
      </c>
    </row>
    <row r="51" spans="1:4" x14ac:dyDescent="0.2">
      <c r="A51" t="s">
        <v>46</v>
      </c>
      <c r="B51" t="s">
        <v>111</v>
      </c>
      <c r="C51" s="32" t="s">
        <v>73</v>
      </c>
      <c r="D51" s="32" t="s">
        <v>145</v>
      </c>
    </row>
    <row r="52" spans="1:4" x14ac:dyDescent="0.2">
      <c r="A52" t="s">
        <v>46</v>
      </c>
      <c r="B52" t="s">
        <v>112</v>
      </c>
      <c r="C52" s="32" t="s">
        <v>113</v>
      </c>
      <c r="D52" s="32" t="s">
        <v>159</v>
      </c>
    </row>
    <row r="53" spans="1:4" x14ac:dyDescent="0.2">
      <c r="A53" t="s">
        <v>46</v>
      </c>
      <c r="B53" t="s">
        <v>114</v>
      </c>
      <c r="C53" s="32" t="s">
        <v>115</v>
      </c>
      <c r="D53" s="32" t="s">
        <v>115</v>
      </c>
    </row>
    <row r="54" spans="1:4" x14ac:dyDescent="0.2">
      <c r="A54" t="s">
        <v>46</v>
      </c>
      <c r="B54" t="s">
        <v>116</v>
      </c>
      <c r="C54" s="32" t="s">
        <v>117</v>
      </c>
      <c r="D54" s="32" t="s">
        <v>160</v>
      </c>
    </row>
    <row r="55" spans="1:4" x14ac:dyDescent="0.2">
      <c r="A55" t="s">
        <v>46</v>
      </c>
      <c r="B55" t="s">
        <v>118</v>
      </c>
      <c r="C55" s="32" t="s">
        <v>119</v>
      </c>
      <c r="D55" s="32" t="s">
        <v>161</v>
      </c>
    </row>
    <row r="56" spans="1:4" x14ac:dyDescent="0.2">
      <c r="A56" t="s">
        <v>46</v>
      </c>
      <c r="B56" t="s">
        <v>120</v>
      </c>
      <c r="C56" s="32" t="s">
        <v>121</v>
      </c>
      <c r="D56" s="32" t="s">
        <v>121</v>
      </c>
    </row>
    <row r="57" spans="1:4" x14ac:dyDescent="0.2">
      <c r="A57" t="s">
        <v>46</v>
      </c>
      <c r="B57" t="s">
        <v>122</v>
      </c>
      <c r="C57" s="32" t="s">
        <v>123</v>
      </c>
      <c r="D57" s="32" t="s">
        <v>162</v>
      </c>
    </row>
    <row r="58" spans="1:4" x14ac:dyDescent="0.2">
      <c r="A58" t="s">
        <v>46</v>
      </c>
      <c r="B58" t="s">
        <v>124</v>
      </c>
      <c r="C58" s="32" t="s">
        <v>125</v>
      </c>
      <c r="D58" s="32" t="s">
        <v>163</v>
      </c>
    </row>
    <row r="59" spans="1:4" x14ac:dyDescent="0.2">
      <c r="A59" t="s">
        <v>46</v>
      </c>
      <c r="B59" t="s">
        <v>126</v>
      </c>
      <c r="C59" s="32" t="s">
        <v>127</v>
      </c>
      <c r="D59" s="32" t="s">
        <v>164</v>
      </c>
    </row>
    <row r="60" spans="1:4" x14ac:dyDescent="0.2">
      <c r="A60" t="s">
        <v>46</v>
      </c>
      <c r="B60" t="s">
        <v>128</v>
      </c>
      <c r="C60" s="32" t="s">
        <v>129</v>
      </c>
      <c r="D60" s="32" t="s">
        <v>165</v>
      </c>
    </row>
    <row r="61" spans="1:4" x14ac:dyDescent="0.2">
      <c r="A61" t="s">
        <v>46</v>
      </c>
      <c r="B61" t="s">
        <v>130</v>
      </c>
      <c r="C61" s="32" t="s">
        <v>260</v>
      </c>
      <c r="D61" s="32" t="s">
        <v>261</v>
      </c>
    </row>
    <row r="62" spans="1:4" x14ac:dyDescent="0.2">
      <c r="A62" t="s">
        <v>46</v>
      </c>
      <c r="B62" t="s">
        <v>132</v>
      </c>
      <c r="C62" s="32" t="s">
        <v>262</v>
      </c>
      <c r="D62" s="32" t="s">
        <v>263</v>
      </c>
    </row>
    <row r="63" spans="1:4" x14ac:dyDescent="0.2">
      <c r="A63" t="s">
        <v>46</v>
      </c>
      <c r="B63" t="s">
        <v>264</v>
      </c>
      <c r="C63" s="32" t="s">
        <v>265</v>
      </c>
      <c r="D63" s="32" t="s">
        <v>266</v>
      </c>
    </row>
    <row r="64" spans="1:4" x14ac:dyDescent="0.2">
      <c r="A64" t="s">
        <v>46</v>
      </c>
      <c r="B64" t="s">
        <v>267</v>
      </c>
      <c r="C64" s="32" t="s">
        <v>131</v>
      </c>
      <c r="D64" s="32" t="s">
        <v>166</v>
      </c>
    </row>
    <row r="65" spans="1:4" x14ac:dyDescent="0.2">
      <c r="A65" t="s">
        <v>46</v>
      </c>
      <c r="B65" t="s">
        <v>268</v>
      </c>
      <c r="C65" s="32" t="s">
        <v>133</v>
      </c>
      <c r="D65" s="32" t="s">
        <v>167</v>
      </c>
    </row>
    <row r="66" spans="1:4" x14ac:dyDescent="0.2">
      <c r="A66" t="s">
        <v>46</v>
      </c>
      <c r="B66" t="s">
        <v>269</v>
      </c>
      <c r="C66" s="32" t="s">
        <v>270</v>
      </c>
      <c r="D66" s="32" t="s">
        <v>270</v>
      </c>
    </row>
    <row r="67" spans="1:4" x14ac:dyDescent="0.2">
      <c r="A67" t="s">
        <v>46</v>
      </c>
      <c r="B67" t="s">
        <v>271</v>
      </c>
      <c r="C67" s="32" t="s">
        <v>272</v>
      </c>
      <c r="D67" s="32" t="s">
        <v>273</v>
      </c>
    </row>
    <row r="68" spans="1:4" x14ac:dyDescent="0.2">
      <c r="A68" t="s">
        <v>46</v>
      </c>
      <c r="B68" t="s">
        <v>274</v>
      </c>
      <c r="C68" s="32" t="s">
        <v>275</v>
      </c>
      <c r="D68" s="32" t="s">
        <v>276</v>
      </c>
    </row>
    <row r="69" spans="1:4" x14ac:dyDescent="0.2">
      <c r="A69" t="s">
        <v>46</v>
      </c>
      <c r="B69" t="s">
        <v>277</v>
      </c>
      <c r="C69" s="32" t="s">
        <v>278</v>
      </c>
      <c r="D69" s="32" t="s">
        <v>279</v>
      </c>
    </row>
    <row r="70" spans="1:4" x14ac:dyDescent="0.2">
      <c r="A70" t="s">
        <v>46</v>
      </c>
      <c r="B70" t="s">
        <v>280</v>
      </c>
      <c r="C70" s="32" t="s">
        <v>281</v>
      </c>
      <c r="D70" s="32" t="s">
        <v>282</v>
      </c>
    </row>
    <row r="71" spans="1:4" x14ac:dyDescent="0.2">
      <c r="A71" t="s">
        <v>46</v>
      </c>
      <c r="B71" t="s">
        <v>283</v>
      </c>
      <c r="C71" s="32" t="s">
        <v>284</v>
      </c>
      <c r="D71" s="32" t="s">
        <v>285</v>
      </c>
    </row>
    <row r="72" spans="1:4" x14ac:dyDescent="0.2">
      <c r="A72" t="s">
        <v>46</v>
      </c>
      <c r="B72" t="s">
        <v>286</v>
      </c>
      <c r="C72" s="32" t="s">
        <v>287</v>
      </c>
      <c r="D72" s="32" t="s">
        <v>288</v>
      </c>
    </row>
    <row r="73" spans="1:4" x14ac:dyDescent="0.2">
      <c r="A73" t="s">
        <v>46</v>
      </c>
      <c r="B73" t="s">
        <v>289</v>
      </c>
      <c r="C73" s="32" t="s">
        <v>290</v>
      </c>
      <c r="D73" s="32" t="s">
        <v>291</v>
      </c>
    </row>
    <row r="74" spans="1:4" x14ac:dyDescent="0.2">
      <c r="A74" t="s">
        <v>46</v>
      </c>
      <c r="B74" t="s">
        <v>292</v>
      </c>
      <c r="C74" s="32" t="s">
        <v>293</v>
      </c>
      <c r="D74" s="32" t="s">
        <v>294</v>
      </c>
    </row>
    <row r="75" spans="1:4" x14ac:dyDescent="0.2">
      <c r="A75" t="s">
        <v>46</v>
      </c>
      <c r="B75" t="s">
        <v>295</v>
      </c>
      <c r="C75" s="32" t="s">
        <v>296</v>
      </c>
      <c r="D75" s="32" t="s">
        <v>297</v>
      </c>
    </row>
    <row r="76" spans="1:4" x14ac:dyDescent="0.2">
      <c r="A76" t="s">
        <v>46</v>
      </c>
      <c r="B76" t="s">
        <v>298</v>
      </c>
      <c r="C76" s="32" t="s">
        <v>299</v>
      </c>
      <c r="D76" s="32" t="s">
        <v>300</v>
      </c>
    </row>
    <row r="77" spans="1:4" x14ac:dyDescent="0.2">
      <c r="A77" t="s">
        <v>46</v>
      </c>
      <c r="B77" t="s">
        <v>301</v>
      </c>
      <c r="C77" s="32" t="s">
        <v>302</v>
      </c>
      <c r="D77" s="32" t="s">
        <v>303</v>
      </c>
    </row>
    <row r="78" spans="1:4" x14ac:dyDescent="0.2">
      <c r="A78" t="s">
        <v>46</v>
      </c>
      <c r="B78" t="s">
        <v>304</v>
      </c>
      <c r="C78" s="32" t="s">
        <v>305</v>
      </c>
      <c r="D78" s="32" t="s">
        <v>306</v>
      </c>
    </row>
    <row r="79" spans="1:4" x14ac:dyDescent="0.2">
      <c r="A79" t="s">
        <v>46</v>
      </c>
      <c r="B79" t="s">
        <v>307</v>
      </c>
      <c r="C79" s="32" t="s">
        <v>308</v>
      </c>
      <c r="D79" s="32" t="s">
        <v>309</v>
      </c>
    </row>
    <row r="80" spans="1:4" x14ac:dyDescent="0.2">
      <c r="A80" t="s">
        <v>46</v>
      </c>
      <c r="B80" t="s">
        <v>310</v>
      </c>
      <c r="C80" s="32" t="s">
        <v>311</v>
      </c>
      <c r="D80" s="32" t="s">
        <v>312</v>
      </c>
    </row>
    <row r="81" spans="1:4" x14ac:dyDescent="0.2">
      <c r="A81" t="s">
        <v>46</v>
      </c>
      <c r="B81" t="s">
        <v>313</v>
      </c>
      <c r="C81" s="32" t="s">
        <v>314</v>
      </c>
      <c r="D81" s="32" t="s">
        <v>315</v>
      </c>
    </row>
    <row r="82" spans="1:4" x14ac:dyDescent="0.2">
      <c r="A82" t="s">
        <v>46</v>
      </c>
      <c r="B82" t="s">
        <v>316</v>
      </c>
      <c r="C82" s="32" t="s">
        <v>317</v>
      </c>
      <c r="D82" s="32" t="s">
        <v>318</v>
      </c>
    </row>
    <row r="83" spans="1:4" x14ac:dyDescent="0.2">
      <c r="A83" t="s">
        <v>46</v>
      </c>
      <c r="B83" t="s">
        <v>319</v>
      </c>
      <c r="C83" s="32" t="s">
        <v>320</v>
      </c>
      <c r="D83" s="32" t="s">
        <v>321</v>
      </c>
    </row>
    <row r="84" spans="1:4" x14ac:dyDescent="0.2">
      <c r="A84" t="s">
        <v>46</v>
      </c>
      <c r="B84" t="s">
        <v>322</v>
      </c>
      <c r="C84" s="32" t="s">
        <v>323</v>
      </c>
      <c r="D84" s="32" t="s">
        <v>324</v>
      </c>
    </row>
    <row r="85" spans="1:4" x14ac:dyDescent="0.2">
      <c r="A85" t="s">
        <v>46</v>
      </c>
      <c r="B85" t="s">
        <v>325</v>
      </c>
      <c r="C85" s="32" t="s">
        <v>326</v>
      </c>
      <c r="D85" s="32" t="s">
        <v>327</v>
      </c>
    </row>
    <row r="86" spans="1:4" x14ac:dyDescent="0.2">
      <c r="A86" t="s">
        <v>46</v>
      </c>
      <c r="B86" t="s">
        <v>328</v>
      </c>
      <c r="C86" s="32" t="s">
        <v>329</v>
      </c>
      <c r="D86" s="32" t="s">
        <v>330</v>
      </c>
    </row>
    <row r="87" spans="1:4" x14ac:dyDescent="0.2">
      <c r="A87" t="s">
        <v>46</v>
      </c>
      <c r="B87" t="s">
        <v>331</v>
      </c>
      <c r="C87" s="32" t="s">
        <v>332</v>
      </c>
      <c r="D87" s="32" t="s">
        <v>333</v>
      </c>
    </row>
    <row r="88" spans="1:4" x14ac:dyDescent="0.2">
      <c r="A88" t="s">
        <v>46</v>
      </c>
      <c r="B88" t="s">
        <v>334</v>
      </c>
      <c r="C88" s="32" t="s">
        <v>335</v>
      </c>
      <c r="D88" s="32" t="s">
        <v>336</v>
      </c>
    </row>
    <row r="89" spans="1:4" x14ac:dyDescent="0.2">
      <c r="A89" t="s">
        <v>134</v>
      </c>
    </row>
    <row r="90" spans="1:4" x14ac:dyDescent="0.2">
      <c r="A90" t="s">
        <v>337</v>
      </c>
      <c r="B90" t="s">
        <v>214</v>
      </c>
      <c r="C90" s="32" t="s">
        <v>338</v>
      </c>
      <c r="D90" s="32" t="s">
        <v>339</v>
      </c>
    </row>
    <row r="91" spans="1:4" x14ac:dyDescent="0.2">
      <c r="A91" t="s">
        <v>337</v>
      </c>
      <c r="B91" t="s">
        <v>340</v>
      </c>
      <c r="C91" s="32" t="s">
        <v>338</v>
      </c>
      <c r="D91" s="32" t="s">
        <v>339</v>
      </c>
    </row>
    <row r="92" spans="1:4" x14ac:dyDescent="0.2">
      <c r="A92" t="s">
        <v>337</v>
      </c>
      <c r="B92" t="s">
        <v>341</v>
      </c>
      <c r="C92" s="32" t="s">
        <v>338</v>
      </c>
      <c r="D92" s="32" t="s">
        <v>339</v>
      </c>
    </row>
    <row r="93" spans="1:4" x14ac:dyDescent="0.2">
      <c r="A93" t="s">
        <v>337</v>
      </c>
      <c r="B93" t="s">
        <v>51</v>
      </c>
      <c r="C93" s="32" t="s">
        <v>338</v>
      </c>
      <c r="D93" s="32" t="s">
        <v>339</v>
      </c>
    </row>
    <row r="94" spans="1:4" x14ac:dyDescent="0.2">
      <c r="A94" t="s">
        <v>337</v>
      </c>
      <c r="B94" t="s">
        <v>342</v>
      </c>
      <c r="C94" s="32" t="s">
        <v>338</v>
      </c>
      <c r="D94" s="32" t="s">
        <v>339</v>
      </c>
    </row>
    <row r="95" spans="1:4" x14ac:dyDescent="0.2">
      <c r="A95" t="s">
        <v>337</v>
      </c>
      <c r="B95" t="s">
        <v>343</v>
      </c>
      <c r="C95" s="32" t="s">
        <v>338</v>
      </c>
      <c r="D95" s="32" t="s">
        <v>339</v>
      </c>
    </row>
    <row r="96" spans="1:4" x14ac:dyDescent="0.2">
      <c r="A96" t="s">
        <v>337</v>
      </c>
      <c r="B96" t="s">
        <v>344</v>
      </c>
      <c r="C96" s="32" t="s">
        <v>338</v>
      </c>
      <c r="D96" s="32" t="s">
        <v>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7"/>
  <sheetViews>
    <sheetView workbookViewId="0">
      <selection activeCell="E6" sqref="E6"/>
    </sheetView>
  </sheetViews>
  <sheetFormatPr baseColWidth="10" defaultRowHeight="12.75" x14ac:dyDescent="0.2"/>
  <sheetData>
    <row r="1" spans="1:4" x14ac:dyDescent="0.2">
      <c r="A1" s="25">
        <v>37257</v>
      </c>
      <c r="B1">
        <f>INT(($A$2-MOD($A$2-ROW(),7)-$A$1+7)/7)</f>
        <v>4</v>
      </c>
      <c r="C1" t="s">
        <v>203</v>
      </c>
      <c r="D1" t="s">
        <v>210</v>
      </c>
    </row>
    <row r="2" spans="1:4" x14ac:dyDescent="0.2">
      <c r="A2" s="25">
        <v>37287</v>
      </c>
      <c r="B2">
        <f t="shared" ref="B2:B7" si="0">INT(($A$2-MOD($A$2-ROW(),7)-$A$1+7)/7)</f>
        <v>4</v>
      </c>
      <c r="C2" t="s">
        <v>204</v>
      </c>
      <c r="D2" t="s">
        <v>211</v>
      </c>
    </row>
    <row r="3" spans="1:4" x14ac:dyDescent="0.2">
      <c r="B3">
        <f t="shared" si="0"/>
        <v>5</v>
      </c>
      <c r="C3" t="s">
        <v>205</v>
      </c>
      <c r="D3" t="s">
        <v>212</v>
      </c>
    </row>
    <row r="4" spans="1:4" x14ac:dyDescent="0.2">
      <c r="B4">
        <f t="shared" si="0"/>
        <v>5</v>
      </c>
      <c r="C4" t="s">
        <v>206</v>
      </c>
      <c r="D4" t="s">
        <v>213</v>
      </c>
    </row>
    <row r="5" spans="1:4" x14ac:dyDescent="0.2">
      <c r="B5">
        <f t="shared" si="0"/>
        <v>5</v>
      </c>
      <c r="C5" t="s">
        <v>207</v>
      </c>
    </row>
    <row r="6" spans="1:4" x14ac:dyDescent="0.2">
      <c r="B6">
        <f t="shared" si="0"/>
        <v>4</v>
      </c>
      <c r="C6" t="s">
        <v>208</v>
      </c>
    </row>
    <row r="7" spans="1:4" x14ac:dyDescent="0.2">
      <c r="B7">
        <f t="shared" si="0"/>
        <v>4</v>
      </c>
      <c r="C7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Date</vt:lpstr>
      <vt:lpstr>Les formules</vt:lpstr>
      <vt:lpstr>Feuil2</vt:lpstr>
    </vt:vector>
  </TitlesOfParts>
  <Company>Thuasne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Cheveux</dc:creator>
  <cp:lastModifiedBy>Bruno Cheveux</cp:lastModifiedBy>
  <dcterms:created xsi:type="dcterms:W3CDTF">2015-03-20T11:51:17Z</dcterms:created>
  <dcterms:modified xsi:type="dcterms:W3CDTF">2015-03-31T09:24:48Z</dcterms:modified>
</cp:coreProperties>
</file>